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2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"/>
    </mc:Choice>
  </mc:AlternateContent>
  <xr:revisionPtr revIDLastSave="5" documentId="13_ncr:1_{4CD17E16-369B-42DE-BB77-E621B9E8A630}" xr6:coauthVersionLast="47" xr6:coauthVersionMax="47" xr10:uidLastSave="{24121244-8CBB-48CF-9EC0-1F02C1F4E125}"/>
  <bookViews>
    <workbookView xWindow="0" yWindow="0" windowWidth="28800" windowHeight="11505" tabRatio="934" firstSheet="4" activeTab="10" xr2:uid="{00000000-000D-0000-FFFF-FFFF00000000}"/>
  </bookViews>
  <sheets>
    <sheet name="(Proposed) - SUPPLY" sheetId="54" state="hidden" r:id="rId1"/>
    <sheet name="(Proposed) - F&amp;M" sheetId="56" state="hidden" r:id="rId2"/>
    <sheet name="(Proposed) - SPG" sheetId="57" state="hidden" r:id="rId3"/>
    <sheet name="(Proposed) -EMS 201-" sheetId="247" state="hidden" r:id="rId4"/>
    <sheet name="DO" sheetId="265" r:id="rId5"/>
    <sheet name="FMS" sheetId="97" r:id="rId6"/>
    <sheet name="(Current) - SUPPLY" sheetId="98" state="hidden" r:id="rId7"/>
    <sheet name="MSS" sheetId="266" r:id="rId8"/>
    <sheet name="(Current) - F&amp;M" sheetId="100" state="hidden" r:id="rId9"/>
    <sheet name="(Current) - EMS 2017" sheetId="248" state="hidden" r:id="rId10"/>
    <sheet name="PHIG" sheetId="264" r:id="rId11"/>
    <sheet name="HPLO" sheetId="260" r:id="rId12"/>
    <sheet name="HPLO GBME" sheetId="261" r:id="rId13"/>
    <sheet name="HPLO EMS" sheetId="262" r:id="rId14"/>
    <sheet name="HPLO GBNE" sheetId="263" r:id="rId15"/>
  </sheets>
  <externalReferences>
    <externalReference r:id="rId16"/>
  </externalReferences>
  <definedNames>
    <definedName name="_xlnm.Print_Area" localSheetId="9">'(Current) - EMS 2017'!$A$1:$T$87</definedName>
    <definedName name="_xlnm.Print_Area" localSheetId="8">'(Current) - F&amp;M'!$A$1:$T$87</definedName>
    <definedName name="_xlnm.Print_Area" localSheetId="6">'(Current) - SUPPLY'!$A$1:$T$87</definedName>
    <definedName name="_xlnm.Print_Area" localSheetId="1">'(Proposed) - F&amp;M'!$A$1:$T$89</definedName>
    <definedName name="_xlnm.Print_Area" localSheetId="2">'(Proposed) - SPG'!$A$1:$T$89</definedName>
    <definedName name="_xlnm.Print_Area" localSheetId="0">'(Proposed) - SUPPLY'!$A$1:$T$88</definedName>
    <definedName name="_xlnm.Print_Area" localSheetId="3">'(Proposed) -EMS 201-'!$A$1:$T$88</definedName>
    <definedName name="_xlnm.Print_Area" localSheetId="4">DO!$A$1:$T$45</definedName>
    <definedName name="_xlnm.Print_Area" localSheetId="5">FMS!$A$1:$T$48</definedName>
    <definedName name="_xlnm.Print_Area" localSheetId="11">HPLO!$A$1:$T$46</definedName>
    <definedName name="_xlnm.Print_Area" localSheetId="13">'HPLO EMS'!$A$1:$T$46</definedName>
    <definedName name="_xlnm.Print_Area" localSheetId="12">'HPLO GBME'!$A$1:$T$46</definedName>
    <definedName name="_xlnm.Print_Area" localSheetId="14">'HPLO GBNE'!$A$1:$T$46</definedName>
    <definedName name="_xlnm.Print_Area" localSheetId="7">MSS!$A$1:$T$46</definedName>
    <definedName name="_xlnm.Print_Area" localSheetId="10">PHIG!$A$1:$T$44</definedName>
    <definedName name="Print_Area_MI" localSheetId="9">#REF!</definedName>
    <definedName name="Print_Area_MI" localSheetId="3">#REF!</definedName>
    <definedName name="Print_Area_MI" localSheetId="4">#REF!</definedName>
    <definedName name="Print_Area_MI" localSheetId="7">#REF!</definedName>
    <definedName name="Print_Area_MI">#REF!</definedName>
    <definedName name="Print_Titles_MI" localSheetId="9">#REF!</definedName>
    <definedName name="Print_Titles_MI" localSheetId="3">#REF!</definedName>
    <definedName name="Print_Titles_MI" localSheetId="4">#REF!</definedName>
    <definedName name="Print_Titles_MI" localSheetId="7">#REF!</definedName>
    <definedName name="Print_Titles_MI">#REF!</definedName>
    <definedName name="Run_Date" localSheetId="9">'[1]FY05 Requisitions'!#REF!</definedName>
    <definedName name="Run_Date" localSheetId="3">'[1]FY05 Requisitions'!#REF!</definedName>
    <definedName name="Run_Date" localSheetId="4">'[1]FY05 Requisitions'!#REF!</definedName>
    <definedName name="Run_Date" localSheetId="7">'[1]FY05 Requisitions'!#REF!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64" l="1"/>
  <c r="F31" i="264"/>
  <c r="F39" i="264"/>
  <c r="J16" i="263"/>
  <c r="J17" i="262"/>
  <c r="J41" i="262" s="1"/>
  <c r="N41" i="263"/>
  <c r="J41" i="263"/>
  <c r="G41" i="263"/>
  <c r="P17" i="263"/>
  <c r="P16" i="263"/>
  <c r="P41" i="263" s="1"/>
  <c r="R17" i="263"/>
  <c r="Q17" i="263"/>
  <c r="R16" i="263"/>
  <c r="R41" i="263" s="1"/>
  <c r="Q16" i="263"/>
  <c r="Q41" i="263" s="1"/>
  <c r="M16" i="263"/>
  <c r="F16" i="263"/>
  <c r="F41" i="263" s="1"/>
  <c r="K80" i="263"/>
  <c r="J80" i="263"/>
  <c r="I80" i="263"/>
  <c r="H80" i="263"/>
  <c r="G80" i="263"/>
  <c r="F80" i="263"/>
  <c r="E80" i="263"/>
  <c r="R17" i="262"/>
  <c r="Q17" i="262"/>
  <c r="R27" i="265"/>
  <c r="Q27" i="265"/>
  <c r="R20" i="265"/>
  <c r="Q20" i="265"/>
  <c r="R17" i="264"/>
  <c r="Q17" i="264"/>
  <c r="R30" i="264"/>
  <c r="Q30" i="264"/>
  <c r="R29" i="264"/>
  <c r="Q29" i="264"/>
  <c r="R28" i="264"/>
  <c r="Q28" i="264"/>
  <c r="R27" i="264"/>
  <c r="Q27" i="264"/>
  <c r="R23" i="264"/>
  <c r="Q23" i="264"/>
  <c r="R22" i="264"/>
  <c r="Q22" i="264"/>
  <c r="R21" i="264"/>
  <c r="Q21" i="264"/>
  <c r="R20" i="264"/>
  <c r="Q20" i="264"/>
  <c r="R19" i="264"/>
  <c r="Q19" i="264"/>
  <c r="R18" i="264"/>
  <c r="Q18" i="264"/>
  <c r="R16" i="264"/>
  <c r="Q16" i="264"/>
  <c r="Q41" i="262"/>
  <c r="M17" i="262"/>
  <c r="M17" i="261"/>
  <c r="P16" i="262"/>
  <c r="P17" i="262"/>
  <c r="P16" i="261"/>
  <c r="K80" i="262"/>
  <c r="J80" i="262"/>
  <c r="I80" i="262"/>
  <c r="H80" i="262"/>
  <c r="G80" i="262"/>
  <c r="F80" i="262"/>
  <c r="E80" i="262"/>
  <c r="R41" i="262"/>
  <c r="P41" i="262"/>
  <c r="N41" i="262"/>
  <c r="G41" i="262"/>
  <c r="K80" i="261"/>
  <c r="J80" i="261"/>
  <c r="I80" i="261"/>
  <c r="H80" i="261"/>
  <c r="G80" i="261"/>
  <c r="F80" i="261"/>
  <c r="E80" i="261"/>
  <c r="R25" i="260"/>
  <c r="Q25" i="260"/>
  <c r="R17" i="261"/>
  <c r="Q17" i="261"/>
  <c r="R18" i="260"/>
  <c r="Q18" i="260"/>
  <c r="R24" i="260"/>
  <c r="Q24" i="260"/>
  <c r="R23" i="260"/>
  <c r="Q23" i="260"/>
  <c r="R22" i="260"/>
  <c r="Q22" i="260"/>
  <c r="R17" i="260"/>
  <c r="Q17" i="260"/>
  <c r="R16" i="261"/>
  <c r="Q16" i="261"/>
  <c r="Q41" i="261" s="1"/>
  <c r="R16" i="260"/>
  <c r="Q16" i="260"/>
  <c r="Q18" i="266"/>
  <c r="P25" i="260"/>
  <c r="M25" i="260"/>
  <c r="P18" i="260"/>
  <c r="M18" i="260"/>
  <c r="P17" i="261"/>
  <c r="M16" i="261"/>
  <c r="M41" i="261" s="1"/>
  <c r="P41" i="261"/>
  <c r="N41" i="261"/>
  <c r="J41" i="261"/>
  <c r="G41" i="261"/>
  <c r="P16" i="260"/>
  <c r="P24" i="260"/>
  <c r="P23" i="260"/>
  <c r="P22" i="260"/>
  <c r="P17" i="260"/>
  <c r="P16" i="264"/>
  <c r="B59" i="260"/>
  <c r="C59" i="260"/>
  <c r="D59" i="260"/>
  <c r="L59" i="260"/>
  <c r="B60" i="260"/>
  <c r="C60" i="260"/>
  <c r="D60" i="260"/>
  <c r="L60" i="260"/>
  <c r="B61" i="260"/>
  <c r="C61" i="260"/>
  <c r="D61" i="260"/>
  <c r="L61" i="260"/>
  <c r="B62" i="260"/>
  <c r="C62" i="260"/>
  <c r="D62" i="260"/>
  <c r="L62" i="260"/>
  <c r="B63" i="260"/>
  <c r="C63" i="260"/>
  <c r="D63" i="260"/>
  <c r="L63" i="260"/>
  <c r="H25" i="260"/>
  <c r="F25" i="260"/>
  <c r="K80" i="260"/>
  <c r="J80" i="260"/>
  <c r="I80" i="260"/>
  <c r="H80" i="260"/>
  <c r="G80" i="260"/>
  <c r="F80" i="260"/>
  <c r="E80" i="260"/>
  <c r="A56" i="260"/>
  <c r="A57" i="260" s="1"/>
  <c r="A58" i="260" s="1"/>
  <c r="A59" i="260" s="1"/>
  <c r="A60" i="260" s="1"/>
  <c r="A61" i="260" s="1"/>
  <c r="A62" i="260" s="1"/>
  <c r="A63" i="260" s="1"/>
  <c r="B56" i="260"/>
  <c r="C56" i="260"/>
  <c r="D56" i="260"/>
  <c r="L56" i="260"/>
  <c r="B57" i="260"/>
  <c r="C57" i="260"/>
  <c r="D57" i="260"/>
  <c r="L57" i="260"/>
  <c r="B58" i="260"/>
  <c r="C58" i="260"/>
  <c r="D58" i="260"/>
  <c r="L58" i="260"/>
  <c r="R41" i="261" l="1"/>
  <c r="A64" i="260"/>
  <c r="A65" i="260" s="1"/>
  <c r="A66" i="260" s="1"/>
  <c r="A67" i="260" s="1"/>
  <c r="A68" i="260" s="1"/>
  <c r="A69" i="260" s="1"/>
  <c r="A70" i="260" s="1"/>
  <c r="A71" i="260" s="1"/>
  <c r="A72" i="260" s="1"/>
  <c r="A73" i="260" s="1"/>
  <c r="A74" i="260" s="1"/>
  <c r="A75" i="260" s="1"/>
  <c r="A76" i="260" s="1"/>
  <c r="A77" i="260" s="1"/>
  <c r="A78" i="260" s="1"/>
  <c r="A79" i="260" s="1"/>
  <c r="K25" i="260"/>
  <c r="O25" i="260" l="1"/>
  <c r="L25" i="260"/>
  <c r="S25" i="260" s="1"/>
  <c r="T25" i="260" s="1"/>
  <c r="N28" i="260" l="1"/>
  <c r="P28" i="260"/>
  <c r="Q28" i="260"/>
  <c r="R28" i="260"/>
  <c r="J28" i="260"/>
  <c r="G28" i="260"/>
  <c r="M16" i="260"/>
  <c r="M17" i="260"/>
  <c r="N19" i="260"/>
  <c r="P19" i="260"/>
  <c r="Q19" i="260"/>
  <c r="R19" i="260"/>
  <c r="J19" i="260"/>
  <c r="G19" i="260"/>
  <c r="A23" i="260"/>
  <c r="A17" i="260"/>
  <c r="F28" i="260"/>
  <c r="M23" i="260"/>
  <c r="M22" i="260"/>
  <c r="L56" i="263"/>
  <c r="H17" i="263" s="1"/>
  <c r="K17" i="263" s="1"/>
  <c r="D56" i="263"/>
  <c r="C56" i="263"/>
  <c r="B56" i="263"/>
  <c r="A56" i="263"/>
  <c r="A57" i="263" s="1"/>
  <c r="A58" i="263" s="1"/>
  <c r="A59" i="263" s="1"/>
  <c r="A60" i="263" s="1"/>
  <c r="A61" i="263" s="1"/>
  <c r="A62" i="263" s="1"/>
  <c r="A63" i="263" s="1"/>
  <c r="A64" i="263" s="1"/>
  <c r="A65" i="263" s="1"/>
  <c r="A66" i="263" s="1"/>
  <c r="A67" i="263" s="1"/>
  <c r="A68" i="263" s="1"/>
  <c r="A69" i="263" s="1"/>
  <c r="A70" i="263" s="1"/>
  <c r="A71" i="263" s="1"/>
  <c r="A72" i="263" s="1"/>
  <c r="A73" i="263" s="1"/>
  <c r="A74" i="263" s="1"/>
  <c r="A75" i="263" s="1"/>
  <c r="A76" i="263" s="1"/>
  <c r="A77" i="263" s="1"/>
  <c r="A78" i="263" s="1"/>
  <c r="A79" i="263" s="1"/>
  <c r="L55" i="263"/>
  <c r="H16" i="263" s="1"/>
  <c r="D55" i="263"/>
  <c r="C55" i="263"/>
  <c r="B55" i="263"/>
  <c r="M17" i="263"/>
  <c r="M41" i="263" s="1"/>
  <c r="A17" i="263"/>
  <c r="A18" i="263" s="1"/>
  <c r="A19" i="263" s="1"/>
  <c r="A20" i="263" s="1"/>
  <c r="A21" i="263" s="1"/>
  <c r="A22" i="263" s="1"/>
  <c r="A23" i="263" s="1"/>
  <c r="A24" i="263" s="1"/>
  <c r="A25" i="263" s="1"/>
  <c r="A26" i="263" s="1"/>
  <c r="A27" i="263" s="1"/>
  <c r="A28" i="263" s="1"/>
  <c r="A29" i="263" s="1"/>
  <c r="A30" i="263" s="1"/>
  <c r="A31" i="263" s="1"/>
  <c r="A32" i="263" s="1"/>
  <c r="A33" i="263" s="1"/>
  <c r="A34" i="263" s="1"/>
  <c r="A35" i="263" s="1"/>
  <c r="A36" i="263" s="1"/>
  <c r="A37" i="263" s="1"/>
  <c r="A38" i="263" s="1"/>
  <c r="A39" i="263" s="1"/>
  <c r="A40" i="263" s="1"/>
  <c r="L56" i="262"/>
  <c r="H17" i="262" s="1"/>
  <c r="D56" i="262"/>
  <c r="C56" i="262"/>
  <c r="B56" i="262"/>
  <c r="A56" i="262"/>
  <c r="A57" i="262" s="1"/>
  <c r="A58" i="262" s="1"/>
  <c r="A59" i="262" s="1"/>
  <c r="A60" i="262" s="1"/>
  <c r="A61" i="262" s="1"/>
  <c r="A62" i="262" s="1"/>
  <c r="A63" i="262" s="1"/>
  <c r="A64" i="262" s="1"/>
  <c r="A65" i="262" s="1"/>
  <c r="A66" i="262" s="1"/>
  <c r="A67" i="262" s="1"/>
  <c r="A68" i="262" s="1"/>
  <c r="A69" i="262" s="1"/>
  <c r="A70" i="262" s="1"/>
  <c r="A71" i="262" s="1"/>
  <c r="A72" i="262" s="1"/>
  <c r="A73" i="262" s="1"/>
  <c r="A74" i="262" s="1"/>
  <c r="A75" i="262" s="1"/>
  <c r="A76" i="262" s="1"/>
  <c r="A77" i="262" s="1"/>
  <c r="A78" i="262" s="1"/>
  <c r="A79" i="262" s="1"/>
  <c r="L55" i="262"/>
  <c r="L80" i="262" s="1"/>
  <c r="D55" i="262"/>
  <c r="C55" i="262"/>
  <c r="B55" i="262"/>
  <c r="F17" i="262"/>
  <c r="F41" i="262" s="1"/>
  <c r="A17" i="262"/>
  <c r="A18" i="262" s="1"/>
  <c r="A19" i="262" s="1"/>
  <c r="A20" i="262" s="1"/>
  <c r="A21" i="262" s="1"/>
  <c r="A22" i="262" s="1"/>
  <c r="A23" i="262" s="1"/>
  <c r="A24" i="262" s="1"/>
  <c r="A25" i="262" s="1"/>
  <c r="A26" i="262" s="1"/>
  <c r="A27" i="262" s="1"/>
  <c r="A28" i="262" s="1"/>
  <c r="A29" i="262" s="1"/>
  <c r="A30" i="262" s="1"/>
  <c r="A31" i="262" s="1"/>
  <c r="A32" i="262" s="1"/>
  <c r="A33" i="262" s="1"/>
  <c r="A34" i="262" s="1"/>
  <c r="A35" i="262" s="1"/>
  <c r="A36" i="262" s="1"/>
  <c r="A37" i="262" s="1"/>
  <c r="A38" i="262" s="1"/>
  <c r="A39" i="262" s="1"/>
  <c r="A40" i="262" s="1"/>
  <c r="M16" i="262"/>
  <c r="M41" i="262" s="1"/>
  <c r="H16" i="262"/>
  <c r="L56" i="261"/>
  <c r="H17" i="261" s="1"/>
  <c r="D56" i="261"/>
  <c r="C56" i="261"/>
  <c r="B56" i="261"/>
  <c r="A56" i="261"/>
  <c r="A57" i="261" s="1"/>
  <c r="A58" i="261" s="1"/>
  <c r="A59" i="261" s="1"/>
  <c r="A60" i="261" s="1"/>
  <c r="A61" i="261" s="1"/>
  <c r="A62" i="261" s="1"/>
  <c r="A63" i="261" s="1"/>
  <c r="A64" i="261" s="1"/>
  <c r="A65" i="261" s="1"/>
  <c r="A66" i="261" s="1"/>
  <c r="A67" i="261" s="1"/>
  <c r="A68" i="261" s="1"/>
  <c r="A69" i="261" s="1"/>
  <c r="A70" i="261" s="1"/>
  <c r="A71" i="261" s="1"/>
  <c r="A72" i="261" s="1"/>
  <c r="A73" i="261" s="1"/>
  <c r="A74" i="261" s="1"/>
  <c r="A75" i="261" s="1"/>
  <c r="A76" i="261" s="1"/>
  <c r="A77" i="261" s="1"/>
  <c r="A78" i="261" s="1"/>
  <c r="A79" i="261" s="1"/>
  <c r="L55" i="261"/>
  <c r="D55" i="261"/>
  <c r="C55" i="261"/>
  <c r="B55" i="261"/>
  <c r="F17" i="261"/>
  <c r="A17" i="261"/>
  <c r="A18" i="261" s="1"/>
  <c r="A19" i="261" s="1"/>
  <c r="A20" i="261" s="1"/>
  <c r="A21" i="261" s="1"/>
  <c r="A22" i="261" s="1"/>
  <c r="A23" i="261" s="1"/>
  <c r="A24" i="261" s="1"/>
  <c r="A25" i="261" s="1"/>
  <c r="A26" i="261" s="1"/>
  <c r="A27" i="261" s="1"/>
  <c r="A28" i="261" s="1"/>
  <c r="A29" i="261" s="1"/>
  <c r="A30" i="261" s="1"/>
  <c r="A31" i="261" s="1"/>
  <c r="A32" i="261" s="1"/>
  <c r="A33" i="261" s="1"/>
  <c r="A34" i="261" s="1"/>
  <c r="A35" i="261" s="1"/>
  <c r="A36" i="261" s="1"/>
  <c r="A37" i="261" s="1"/>
  <c r="A38" i="261" s="1"/>
  <c r="A39" i="261" s="1"/>
  <c r="A40" i="261" s="1"/>
  <c r="F16" i="261"/>
  <c r="H27" i="260"/>
  <c r="K27" i="260" s="1"/>
  <c r="H24" i="260"/>
  <c r="K24" i="260" s="1"/>
  <c r="H23" i="260"/>
  <c r="K23" i="260" s="1"/>
  <c r="H22" i="260"/>
  <c r="K22" i="260" s="1"/>
  <c r="K17" i="260"/>
  <c r="L55" i="260"/>
  <c r="D55" i="260"/>
  <c r="C55" i="260"/>
  <c r="B55" i="260"/>
  <c r="F18" i="260"/>
  <c r="K18" i="260" s="1"/>
  <c r="A18" i="260"/>
  <c r="F16" i="260"/>
  <c r="L18" i="260" l="1"/>
  <c r="O18" i="260"/>
  <c r="K17" i="262"/>
  <c r="L17" i="262" s="1"/>
  <c r="K16" i="263"/>
  <c r="H41" i="263"/>
  <c r="L80" i="263"/>
  <c r="H41" i="262"/>
  <c r="O17" i="262"/>
  <c r="H16" i="261"/>
  <c r="H41" i="261" s="1"/>
  <c r="L80" i="261"/>
  <c r="K17" i="261"/>
  <c r="F41" i="261"/>
  <c r="K16" i="261"/>
  <c r="G41" i="260"/>
  <c r="F19" i="260"/>
  <c r="M28" i="260"/>
  <c r="J41" i="260"/>
  <c r="N41" i="260"/>
  <c r="Q41" i="260"/>
  <c r="H16" i="260"/>
  <c r="K16" i="260" s="1"/>
  <c r="L16" i="260" s="1"/>
  <c r="L80" i="260"/>
  <c r="R41" i="260"/>
  <c r="F41" i="260"/>
  <c r="P41" i="260"/>
  <c r="H19" i="260"/>
  <c r="M19" i="260"/>
  <c r="M41" i="260" s="1"/>
  <c r="A24" i="260"/>
  <c r="O17" i="260"/>
  <c r="H26" i="260"/>
  <c r="K26" i="260" s="1"/>
  <c r="O26" i="260" s="1"/>
  <c r="O24" i="260"/>
  <c r="L24" i="260"/>
  <c r="L27" i="260"/>
  <c r="O27" i="260"/>
  <c r="O23" i="260"/>
  <c r="L23" i="260"/>
  <c r="L22" i="260"/>
  <c r="O22" i="260"/>
  <c r="O17" i="263"/>
  <c r="L17" i="263"/>
  <c r="K16" i="262"/>
  <c r="L17" i="260"/>
  <c r="L16" i="262" l="1"/>
  <c r="K41" i="262"/>
  <c r="K41" i="263"/>
  <c r="O16" i="263"/>
  <c r="O41" i="263" s="1"/>
  <c r="L16" i="263"/>
  <c r="S18" i="260"/>
  <c r="T18" i="260" s="1"/>
  <c r="L41" i="262"/>
  <c r="S17" i="262"/>
  <c r="T17" i="262" s="1"/>
  <c r="L16" i="261"/>
  <c r="K41" i="261"/>
  <c r="O16" i="261"/>
  <c r="L17" i="261"/>
  <c r="O17" i="261"/>
  <c r="A26" i="260"/>
  <c r="A27" i="260" s="1"/>
  <c r="A25" i="260"/>
  <c r="K19" i="260"/>
  <c r="L26" i="260"/>
  <c r="S26" i="260" s="1"/>
  <c r="T26" i="260" s="1"/>
  <c r="O16" i="260"/>
  <c r="S16" i="260" s="1"/>
  <c r="T16" i="260" s="1"/>
  <c r="H28" i="260"/>
  <c r="H41" i="260" s="1"/>
  <c r="K28" i="260"/>
  <c r="S24" i="260"/>
  <c r="T24" i="260" s="1"/>
  <c r="S17" i="260"/>
  <c r="T17" i="260" s="1"/>
  <c r="L19" i="260"/>
  <c r="O28" i="260"/>
  <c r="S23" i="260"/>
  <c r="T23" i="260" s="1"/>
  <c r="S27" i="260"/>
  <c r="T27" i="260" s="1"/>
  <c r="S22" i="260"/>
  <c r="S17" i="263"/>
  <c r="T17" i="263" s="1"/>
  <c r="O16" i="262"/>
  <c r="O41" i="262" s="1"/>
  <c r="S17" i="261" l="1"/>
  <c r="O41" i="261"/>
  <c r="L41" i="263"/>
  <c r="S16" i="263"/>
  <c r="S16" i="262"/>
  <c r="T16" i="262" s="1"/>
  <c r="T41" i="262" s="1"/>
  <c r="T17" i="261"/>
  <c r="S16" i="261"/>
  <c r="T16" i="261" s="1"/>
  <c r="L41" i="261"/>
  <c r="S28" i="260"/>
  <c r="O19" i="260"/>
  <c r="O41" i="260" s="1"/>
  <c r="K41" i="260"/>
  <c r="L28" i="260"/>
  <c r="L41" i="260" s="1"/>
  <c r="S19" i="260"/>
  <c r="T22" i="260"/>
  <c r="S41" i="262"/>
  <c r="S41" i="263" l="1"/>
  <c r="T16" i="263"/>
  <c r="T41" i="263" s="1"/>
  <c r="T41" i="261"/>
  <c r="S41" i="261"/>
  <c r="S41" i="260"/>
  <c r="T28" i="260"/>
  <c r="T19" i="260"/>
  <c r="T41" i="260" l="1"/>
  <c r="A55" i="265"/>
  <c r="A56" i="265" s="1"/>
  <c r="A57" i="265" s="1"/>
  <c r="A58" i="265" s="1"/>
  <c r="A59" i="265" s="1"/>
  <c r="A60" i="265" s="1"/>
  <c r="A61" i="265" s="1"/>
  <c r="A62" i="265" s="1"/>
  <c r="A63" i="265" s="1"/>
  <c r="A64" i="265" s="1"/>
  <c r="A65" i="265" s="1"/>
  <c r="A66" i="265" s="1"/>
  <c r="A67" i="265" s="1"/>
  <c r="A68" i="265" s="1"/>
  <c r="A69" i="265" s="1"/>
  <c r="A70" i="265" s="1"/>
  <c r="A71" i="265" s="1"/>
  <c r="A72" i="265" s="1"/>
  <c r="A73" i="265" s="1"/>
  <c r="A74" i="265" s="1"/>
  <c r="A75" i="265" s="1"/>
  <c r="A76" i="265" s="1"/>
  <c r="A77" i="265" s="1"/>
  <c r="A78" i="265" s="1"/>
  <c r="A58" i="97"/>
  <c r="A59" i="97" s="1"/>
  <c r="A60" i="97" s="1"/>
  <c r="A61" i="97" s="1"/>
  <c r="A62" i="97" s="1"/>
  <c r="A63" i="97" s="1"/>
  <c r="A64" i="97" s="1"/>
  <c r="A65" i="97" s="1"/>
  <c r="A66" i="97" s="1"/>
  <c r="A67" i="97" s="1"/>
  <c r="A68" i="97" s="1"/>
  <c r="A69" i="97" s="1"/>
  <c r="A70" i="97" s="1"/>
  <c r="A71" i="97" s="1"/>
  <c r="A72" i="97" s="1"/>
  <c r="A73" i="97" s="1"/>
  <c r="A74" i="97" s="1"/>
  <c r="A75" i="97" s="1"/>
  <c r="A76" i="97" s="1"/>
  <c r="A77" i="97" s="1"/>
  <c r="A78" i="97" s="1"/>
  <c r="A79" i="97" s="1"/>
  <c r="A80" i="97" s="1"/>
  <c r="A81" i="97" s="1"/>
  <c r="B58" i="97"/>
  <c r="C58" i="97"/>
  <c r="D58" i="97"/>
  <c r="L58" i="97"/>
  <c r="B59" i="97"/>
  <c r="C59" i="97"/>
  <c r="D59" i="97"/>
  <c r="L59" i="97"/>
  <c r="B60" i="97"/>
  <c r="C60" i="97"/>
  <c r="D60" i="97"/>
  <c r="L60" i="97"/>
  <c r="B61" i="97"/>
  <c r="C61" i="97"/>
  <c r="D61" i="97"/>
  <c r="L61" i="97"/>
  <c r="B62" i="97"/>
  <c r="C62" i="97"/>
  <c r="D62" i="97"/>
  <c r="L62" i="97"/>
  <c r="B63" i="97"/>
  <c r="C63" i="97"/>
  <c r="D63" i="97"/>
  <c r="L63" i="97"/>
  <c r="F20" i="97"/>
  <c r="F27" i="97"/>
  <c r="F43" i="97" s="1"/>
  <c r="N20" i="97"/>
  <c r="J20" i="97"/>
  <c r="K19" i="265"/>
  <c r="B55" i="265"/>
  <c r="C55" i="265"/>
  <c r="D55" i="265"/>
  <c r="L55" i="265"/>
  <c r="B56" i="265"/>
  <c r="C56" i="265"/>
  <c r="D56" i="265"/>
  <c r="L56" i="265"/>
  <c r="B57" i="265"/>
  <c r="C57" i="265"/>
  <c r="D57" i="265"/>
  <c r="L57" i="265"/>
  <c r="B58" i="265"/>
  <c r="C58" i="265"/>
  <c r="D58" i="265"/>
  <c r="L58" i="265"/>
  <c r="B59" i="265"/>
  <c r="C59" i="265"/>
  <c r="D59" i="265"/>
  <c r="L59" i="265"/>
  <c r="B60" i="265"/>
  <c r="C60" i="265"/>
  <c r="D60" i="265"/>
  <c r="L60" i="265"/>
  <c r="B61" i="265"/>
  <c r="C61" i="265"/>
  <c r="D61" i="265"/>
  <c r="L61" i="265"/>
  <c r="B62" i="265"/>
  <c r="C62" i="265"/>
  <c r="D62" i="265"/>
  <c r="L62" i="265"/>
  <c r="B63" i="265"/>
  <c r="C63" i="265"/>
  <c r="D63" i="265"/>
  <c r="L63" i="265"/>
  <c r="B64" i="265"/>
  <c r="C64" i="265"/>
  <c r="D64" i="265"/>
  <c r="L64" i="265"/>
  <c r="B65" i="265"/>
  <c r="C65" i="265"/>
  <c r="D65" i="265"/>
  <c r="L65" i="265"/>
  <c r="B66" i="265"/>
  <c r="C66" i="265"/>
  <c r="D66" i="265"/>
  <c r="L66" i="265"/>
  <c r="B67" i="265"/>
  <c r="C67" i="265"/>
  <c r="D67" i="265"/>
  <c r="L67" i="265"/>
  <c r="F33" i="265"/>
  <c r="F23" i="265"/>
  <c r="F40" i="265" s="1"/>
  <c r="R19" i="97"/>
  <c r="Q19" i="97"/>
  <c r="P19" i="97"/>
  <c r="M19" i="97"/>
  <c r="H19" i="97"/>
  <c r="H20" i="97" s="1"/>
  <c r="K19" i="97" l="1"/>
  <c r="L19" i="97"/>
  <c r="N31" i="264"/>
  <c r="J31" i="264"/>
  <c r="G31" i="264"/>
  <c r="H30" i="264"/>
  <c r="E78" i="264"/>
  <c r="F78" i="264"/>
  <c r="G78" i="264"/>
  <c r="H78" i="264"/>
  <c r="I78" i="264"/>
  <c r="J78" i="264"/>
  <c r="K78" i="264"/>
  <c r="A54" i="264"/>
  <c r="A55" i="264" s="1"/>
  <c r="A56" i="264" s="1"/>
  <c r="A57" i="264" s="1"/>
  <c r="A58" i="264" s="1"/>
  <c r="A59" i="264" s="1"/>
  <c r="A60" i="264" s="1"/>
  <c r="A61" i="264" s="1"/>
  <c r="A62" i="264" s="1"/>
  <c r="A63" i="264" s="1"/>
  <c r="A64" i="264" s="1"/>
  <c r="A65" i="264" s="1"/>
  <c r="A66" i="264" s="1"/>
  <c r="A67" i="264" s="1"/>
  <c r="A68" i="264" s="1"/>
  <c r="A69" i="264" s="1"/>
  <c r="A70" i="264" s="1"/>
  <c r="A71" i="264" s="1"/>
  <c r="A72" i="264" s="1"/>
  <c r="A73" i="264" s="1"/>
  <c r="A74" i="264" s="1"/>
  <c r="A75" i="264" s="1"/>
  <c r="A76" i="264" s="1"/>
  <c r="A77" i="264" s="1"/>
  <c r="H29" i="264"/>
  <c r="B54" i="264"/>
  <c r="C54" i="264"/>
  <c r="D54" i="264"/>
  <c r="L54" i="264"/>
  <c r="B55" i="264"/>
  <c r="C55" i="264"/>
  <c r="D55" i="264"/>
  <c r="L55" i="264"/>
  <c r="B56" i="264"/>
  <c r="C56" i="264"/>
  <c r="D56" i="264"/>
  <c r="L56" i="264"/>
  <c r="B57" i="264"/>
  <c r="C57" i="264"/>
  <c r="D57" i="264"/>
  <c r="L57" i="264"/>
  <c r="B58" i="264"/>
  <c r="C58" i="264"/>
  <c r="D58" i="264"/>
  <c r="L58" i="264"/>
  <c r="B59" i="264"/>
  <c r="C59" i="264"/>
  <c r="D59" i="264"/>
  <c r="L59" i="264"/>
  <c r="B60" i="264"/>
  <c r="C60" i="264"/>
  <c r="D60" i="264"/>
  <c r="L60" i="264"/>
  <c r="B61" i="264"/>
  <c r="C61" i="264"/>
  <c r="D61" i="264"/>
  <c r="L61" i="264"/>
  <c r="B62" i="264"/>
  <c r="C62" i="264"/>
  <c r="D62" i="264"/>
  <c r="L62" i="264"/>
  <c r="H22" i="264" s="1"/>
  <c r="B63" i="264"/>
  <c r="C63" i="264"/>
  <c r="D63" i="264"/>
  <c r="L63" i="264"/>
  <c r="H23" i="264" s="1"/>
  <c r="B64" i="264"/>
  <c r="C64" i="264"/>
  <c r="D64" i="264"/>
  <c r="L64" i="264"/>
  <c r="O19" i="97" l="1"/>
  <c r="A28" i="264"/>
  <c r="A29" i="264" s="1"/>
  <c r="A30" i="264" s="1"/>
  <c r="A17" i="264"/>
  <c r="A18" i="264" s="1"/>
  <c r="A19" i="264" s="1"/>
  <c r="A20" i="264" s="1"/>
  <c r="A21" i="264" s="1"/>
  <c r="A22" i="264" s="1"/>
  <c r="A23" i="264" s="1"/>
  <c r="A24" i="266"/>
  <c r="A25" i="266" s="1"/>
  <c r="A26" i="266" s="1"/>
  <c r="A27" i="266" s="1"/>
  <c r="A28" i="266" s="1"/>
  <c r="A29" i="266" s="1"/>
  <c r="A30" i="266" s="1"/>
  <c r="A31" i="266" s="1"/>
  <c r="A17" i="266"/>
  <c r="A18" i="266" s="1"/>
  <c r="A19" i="266" s="1"/>
  <c r="P17" i="264"/>
  <c r="P18" i="264"/>
  <c r="F23" i="264"/>
  <c r="F21" i="264"/>
  <c r="F16" i="264"/>
  <c r="F17" i="264"/>
  <c r="E80" i="266"/>
  <c r="B56" i="266"/>
  <c r="C56" i="266"/>
  <c r="D56" i="266"/>
  <c r="L56" i="266"/>
  <c r="B57" i="266"/>
  <c r="C57" i="266"/>
  <c r="D57" i="266"/>
  <c r="L57" i="266"/>
  <c r="B58" i="266"/>
  <c r="C58" i="266"/>
  <c r="D58" i="266"/>
  <c r="L58" i="266"/>
  <c r="B59" i="266"/>
  <c r="C59" i="266"/>
  <c r="D59" i="266"/>
  <c r="L59" i="266"/>
  <c r="B60" i="266"/>
  <c r="C60" i="266"/>
  <c r="D60" i="266"/>
  <c r="L60" i="266"/>
  <c r="B61" i="266"/>
  <c r="C61" i="266"/>
  <c r="D61" i="266"/>
  <c r="L61" i="266"/>
  <c r="B62" i="266"/>
  <c r="C62" i="266"/>
  <c r="D62" i="266"/>
  <c r="L62" i="266"/>
  <c r="B63" i="266"/>
  <c r="C63" i="266"/>
  <c r="D63" i="266"/>
  <c r="L63" i="266"/>
  <c r="B64" i="266"/>
  <c r="C64" i="266"/>
  <c r="D64" i="266"/>
  <c r="L64" i="266"/>
  <c r="B65" i="266"/>
  <c r="C65" i="266"/>
  <c r="D65" i="266"/>
  <c r="L65" i="266"/>
  <c r="B66" i="266"/>
  <c r="C66" i="266"/>
  <c r="D66" i="266"/>
  <c r="L66" i="266"/>
  <c r="B67" i="266"/>
  <c r="C67" i="266"/>
  <c r="D67" i="266"/>
  <c r="L67" i="266"/>
  <c r="K80" i="266"/>
  <c r="J80" i="266"/>
  <c r="I80" i="266"/>
  <c r="H80" i="266"/>
  <c r="G80" i="266"/>
  <c r="F80" i="266"/>
  <c r="A56" i="266"/>
  <c r="A57" i="266" s="1"/>
  <c r="A58" i="266" s="1"/>
  <c r="A59" i="266" s="1"/>
  <c r="A60" i="266" s="1"/>
  <c r="A61" i="266" s="1"/>
  <c r="A62" i="266" s="1"/>
  <c r="A63" i="266" s="1"/>
  <c r="A64" i="266" s="1"/>
  <c r="A65" i="266" s="1"/>
  <c r="A66" i="266" s="1"/>
  <c r="A67" i="266" s="1"/>
  <c r="A68" i="266" s="1"/>
  <c r="A69" i="266" s="1"/>
  <c r="A70" i="266" s="1"/>
  <c r="A71" i="266" s="1"/>
  <c r="A72" i="266" s="1"/>
  <c r="A73" i="266" s="1"/>
  <c r="A74" i="266" s="1"/>
  <c r="A75" i="266" s="1"/>
  <c r="A76" i="266" s="1"/>
  <c r="A77" i="266" s="1"/>
  <c r="A78" i="266" s="1"/>
  <c r="A79" i="266" s="1"/>
  <c r="L55" i="266"/>
  <c r="D55" i="266"/>
  <c r="C55" i="266"/>
  <c r="B55" i="266"/>
  <c r="R19" i="266"/>
  <c r="R16" i="266"/>
  <c r="Q19" i="266"/>
  <c r="Q16" i="266"/>
  <c r="R18" i="266"/>
  <c r="R17" i="266"/>
  <c r="Q17" i="266"/>
  <c r="Q20" i="266" s="1"/>
  <c r="R17" i="97"/>
  <c r="Q17" i="97"/>
  <c r="P18" i="266"/>
  <c r="P19" i="266"/>
  <c r="P17" i="266"/>
  <c r="P16" i="266"/>
  <c r="M32" i="266"/>
  <c r="M18" i="266"/>
  <c r="M19" i="266"/>
  <c r="M16" i="266"/>
  <c r="M17" i="266"/>
  <c r="M17" i="97"/>
  <c r="K16" i="266"/>
  <c r="K25" i="266"/>
  <c r="K26" i="266"/>
  <c r="O26" i="266" s="1"/>
  <c r="K27" i="266"/>
  <c r="K28" i="266"/>
  <c r="K29" i="266"/>
  <c r="L29" i="266" s="1"/>
  <c r="K30" i="266"/>
  <c r="O30" i="266" s="1"/>
  <c r="K31" i="266"/>
  <c r="K23" i="266"/>
  <c r="K24" i="266"/>
  <c r="K18" i="266"/>
  <c r="O18" i="266" s="1"/>
  <c r="K19" i="266"/>
  <c r="O19" i="266" s="1"/>
  <c r="K17" i="266"/>
  <c r="L16" i="266" s="1"/>
  <c r="K17" i="97"/>
  <c r="L17" i="97" s="1"/>
  <c r="N32" i="266"/>
  <c r="P32" i="266"/>
  <c r="Q32" i="266"/>
  <c r="R32" i="266"/>
  <c r="J32" i="266"/>
  <c r="G32" i="266"/>
  <c r="H32" i="266"/>
  <c r="F32" i="266"/>
  <c r="M20" i="266"/>
  <c r="G20" i="266"/>
  <c r="G41" i="266" s="1"/>
  <c r="H20" i="266"/>
  <c r="H41" i="266" s="1"/>
  <c r="F20" i="266"/>
  <c r="F41" i="266" s="1"/>
  <c r="F79" i="265"/>
  <c r="G79" i="265"/>
  <c r="H79" i="265"/>
  <c r="I79" i="265"/>
  <c r="J79" i="265"/>
  <c r="K79" i="265"/>
  <c r="E79" i="265"/>
  <c r="K18" i="265"/>
  <c r="L19" i="265"/>
  <c r="K20" i="265"/>
  <c r="K28" i="265"/>
  <c r="K22" i="265"/>
  <c r="K27" i="265"/>
  <c r="K26" i="265"/>
  <c r="L54" i="265"/>
  <c r="D54" i="265"/>
  <c r="C54" i="265"/>
  <c r="B54" i="265"/>
  <c r="P27" i="265"/>
  <c r="P26" i="265"/>
  <c r="P20" i="265"/>
  <c r="J33" i="265"/>
  <c r="G33" i="265"/>
  <c r="P18" i="265"/>
  <c r="P19" i="265"/>
  <c r="P21" i="265"/>
  <c r="P22" i="265"/>
  <c r="P17" i="265"/>
  <c r="P16" i="265"/>
  <c r="G23" i="265"/>
  <c r="R26" i="265"/>
  <c r="Q26" i="265"/>
  <c r="M26" i="265"/>
  <c r="A26" i="265"/>
  <c r="A27" i="265" s="1"/>
  <c r="A28" i="265" s="1"/>
  <c r="A29" i="265" s="1"/>
  <c r="A30" i="265" s="1"/>
  <c r="A31" i="265" s="1"/>
  <c r="A32" i="265" s="1"/>
  <c r="M27" i="265"/>
  <c r="N23" i="265"/>
  <c r="J23" i="265"/>
  <c r="R22" i="265"/>
  <c r="Q22" i="265"/>
  <c r="M22" i="265"/>
  <c r="R21" i="265"/>
  <c r="Q21" i="265"/>
  <c r="M21" i="265"/>
  <c r="M20" i="265"/>
  <c r="R19" i="265"/>
  <c r="Q19" i="265"/>
  <c r="M19" i="265"/>
  <c r="R18" i="265"/>
  <c r="Q18" i="265"/>
  <c r="M18" i="265"/>
  <c r="R17" i="265"/>
  <c r="Q17" i="265"/>
  <c r="M17" i="265"/>
  <c r="A17" i="265"/>
  <c r="A18" i="265" s="1"/>
  <c r="A19" i="265" s="1"/>
  <c r="A20" i="265" s="1"/>
  <c r="A21" i="265" s="1"/>
  <c r="A22" i="265" s="1"/>
  <c r="R16" i="265"/>
  <c r="Q16" i="265"/>
  <c r="M16" i="265"/>
  <c r="K16" i="265"/>
  <c r="M27" i="97"/>
  <c r="N27" i="97"/>
  <c r="P27" i="97"/>
  <c r="Q27" i="97"/>
  <c r="R27" i="97"/>
  <c r="J27" i="97"/>
  <c r="G27" i="97"/>
  <c r="N43" i="97"/>
  <c r="J43" i="97"/>
  <c r="G20" i="97"/>
  <c r="P18" i="97"/>
  <c r="P17" i="97"/>
  <c r="R18" i="97"/>
  <c r="Q18" i="97"/>
  <c r="H28" i="264"/>
  <c r="H21" i="264"/>
  <c r="H19" i="264"/>
  <c r="H18" i="264"/>
  <c r="H17" i="264"/>
  <c r="L53" i="264"/>
  <c r="L78" i="264" s="1"/>
  <c r="D53" i="264"/>
  <c r="C53" i="264"/>
  <c r="B53" i="264"/>
  <c r="P30" i="264"/>
  <c r="M30" i="264"/>
  <c r="F30" i="264"/>
  <c r="P29" i="264"/>
  <c r="M29" i="264"/>
  <c r="F29" i="264"/>
  <c r="P28" i="264"/>
  <c r="M28" i="264"/>
  <c r="F28" i="264"/>
  <c r="R31" i="264"/>
  <c r="Q31" i="264"/>
  <c r="P27" i="264"/>
  <c r="M27" i="264"/>
  <c r="M31" i="264" s="1"/>
  <c r="F27" i="264"/>
  <c r="N24" i="264"/>
  <c r="N39" i="264" s="1"/>
  <c r="J24" i="264"/>
  <c r="J39" i="264" s="1"/>
  <c r="G24" i="264"/>
  <c r="G39" i="264" s="1"/>
  <c r="P23" i="264"/>
  <c r="M23" i="264"/>
  <c r="P22" i="264"/>
  <c r="M22" i="264"/>
  <c r="P21" i="264"/>
  <c r="M21" i="264"/>
  <c r="P20" i="264"/>
  <c r="M20" i="264"/>
  <c r="F20" i="264"/>
  <c r="P19" i="264"/>
  <c r="M19" i="264"/>
  <c r="M18" i="264"/>
  <c r="F18" i="264"/>
  <c r="K18" i="264" s="1"/>
  <c r="M17" i="264"/>
  <c r="M16" i="264"/>
  <c r="H16" i="264"/>
  <c r="P31" i="264" l="1"/>
  <c r="R20" i="97"/>
  <c r="R43" i="97"/>
  <c r="P20" i="97"/>
  <c r="P43" i="97" s="1"/>
  <c r="G43" i="97"/>
  <c r="Q20" i="97"/>
  <c r="S19" i="97"/>
  <c r="T19" i="97"/>
  <c r="J40" i="265"/>
  <c r="K17" i="265"/>
  <c r="H23" i="265"/>
  <c r="O16" i="265"/>
  <c r="G40" i="265"/>
  <c r="O24" i="266"/>
  <c r="L24" i="266"/>
  <c r="L23" i="266"/>
  <c r="O31" i="266"/>
  <c r="L31" i="266"/>
  <c r="O27" i="266"/>
  <c r="L27" i="266"/>
  <c r="S27" i="266" s="1"/>
  <c r="T27" i="266" s="1"/>
  <c r="L25" i="266"/>
  <c r="O25" i="266"/>
  <c r="Q43" i="97"/>
  <c r="M24" i="264"/>
  <c r="M39" i="264" s="1"/>
  <c r="H20" i="264"/>
  <c r="K20" i="264" s="1"/>
  <c r="K28" i="264"/>
  <c r="O28" i="264" s="1"/>
  <c r="K30" i="264"/>
  <c r="K17" i="264"/>
  <c r="O17" i="264" s="1"/>
  <c r="L80" i="266"/>
  <c r="K32" i="266"/>
  <c r="S31" i="266"/>
  <c r="T31" i="266" s="1"/>
  <c r="S25" i="266"/>
  <c r="T25" i="266" s="1"/>
  <c r="S24" i="266"/>
  <c r="T24" i="266" s="1"/>
  <c r="L30" i="266"/>
  <c r="O29" i="266"/>
  <c r="S29" i="266" s="1"/>
  <c r="T29" i="266" s="1"/>
  <c r="L19" i="266"/>
  <c r="S19" i="266" s="1"/>
  <c r="T19" i="266" s="1"/>
  <c r="Q41" i="266"/>
  <c r="L17" i="266"/>
  <c r="O16" i="266"/>
  <c r="S16" i="266" s="1"/>
  <c r="T16" i="266" s="1"/>
  <c r="O23" i="266"/>
  <c r="S23" i="266" s="1"/>
  <c r="T23" i="266" s="1"/>
  <c r="L28" i="266"/>
  <c r="O17" i="266"/>
  <c r="S30" i="266"/>
  <c r="T30" i="266" s="1"/>
  <c r="L18" i="266"/>
  <c r="S18" i="266" s="1"/>
  <c r="T18" i="266" s="1"/>
  <c r="O28" i="266"/>
  <c r="L26" i="266"/>
  <c r="S26" i="266" s="1"/>
  <c r="T26" i="266" s="1"/>
  <c r="P20" i="266"/>
  <c r="P41" i="266" s="1"/>
  <c r="M41" i="266"/>
  <c r="R20" i="266"/>
  <c r="R41" i="266" s="1"/>
  <c r="K20" i="266"/>
  <c r="J20" i="266"/>
  <c r="J41" i="266" s="1"/>
  <c r="N20" i="266"/>
  <c r="N41" i="266" s="1"/>
  <c r="K31" i="265"/>
  <c r="L31" i="265" s="1"/>
  <c r="L79" i="265"/>
  <c r="K29" i="265"/>
  <c r="K30" i="265"/>
  <c r="O30" i="265" s="1"/>
  <c r="K32" i="265"/>
  <c r="K21" i="265"/>
  <c r="O21" i="265" s="1"/>
  <c r="M23" i="265"/>
  <c r="P23" i="265"/>
  <c r="Q23" i="265"/>
  <c r="R23" i="265"/>
  <c r="L26" i="265"/>
  <c r="O26" i="265"/>
  <c r="O18" i="265"/>
  <c r="L18" i="265"/>
  <c r="L22" i="265"/>
  <c r="O22" i="265"/>
  <c r="L20" i="265"/>
  <c r="O20" i="265"/>
  <c r="L28" i="265"/>
  <c r="O28" i="265"/>
  <c r="L27" i="265"/>
  <c r="O27" i="265"/>
  <c r="O19" i="265"/>
  <c r="S19" i="265" s="1"/>
  <c r="T19" i="265" s="1"/>
  <c r="L16" i="265"/>
  <c r="Q24" i="264"/>
  <c r="Q39" i="264" s="1"/>
  <c r="K22" i="264"/>
  <c r="O22" i="264" s="1"/>
  <c r="R24" i="264"/>
  <c r="R39" i="264" s="1"/>
  <c r="K29" i="264"/>
  <c r="O29" i="264" s="1"/>
  <c r="H27" i="264"/>
  <c r="K19" i="264"/>
  <c r="L19" i="264" s="1"/>
  <c r="K21" i="264"/>
  <c r="K23" i="264"/>
  <c r="P24" i="264"/>
  <c r="P39" i="264" s="1"/>
  <c r="O18" i="264"/>
  <c r="L18" i="264"/>
  <c r="K16" i="264"/>
  <c r="O17" i="265" l="1"/>
  <c r="O23" i="265" s="1"/>
  <c r="L17" i="265"/>
  <c r="S17" i="265" s="1"/>
  <c r="T17" i="265" s="1"/>
  <c r="K23" i="265"/>
  <c r="L30" i="265"/>
  <c r="S30" i="265" s="1"/>
  <c r="T30" i="265" s="1"/>
  <c r="K27" i="264"/>
  <c r="H31" i="264"/>
  <c r="S17" i="266"/>
  <c r="T17" i="266" s="1"/>
  <c r="L21" i="264"/>
  <c r="L29" i="264"/>
  <c r="S29" i="264" s="1"/>
  <c r="T29" i="264" s="1"/>
  <c r="L28" i="264"/>
  <c r="S28" i="264" s="1"/>
  <c r="T28" i="264" s="1"/>
  <c r="L22" i="264"/>
  <c r="S22" i="264" s="1"/>
  <c r="T22" i="264" s="1"/>
  <c r="L30" i="264"/>
  <c r="O30" i="264"/>
  <c r="O21" i="264"/>
  <c r="O20" i="264"/>
  <c r="L20" i="264"/>
  <c r="L17" i="264"/>
  <c r="S17" i="264" s="1"/>
  <c r="T17" i="264" s="1"/>
  <c r="L27" i="264"/>
  <c r="K41" i="266"/>
  <c r="O32" i="266"/>
  <c r="T20" i="266"/>
  <c r="O20" i="266"/>
  <c r="O41" i="266" s="1"/>
  <c r="L20" i="266"/>
  <c r="S28" i="266"/>
  <c r="L32" i="266"/>
  <c r="S20" i="266"/>
  <c r="L32" i="265"/>
  <c r="O32" i="265"/>
  <c r="K33" i="265"/>
  <c r="O31" i="265"/>
  <c r="S31" i="265" s="1"/>
  <c r="T31" i="265" s="1"/>
  <c r="H33" i="265"/>
  <c r="H40" i="265" s="1"/>
  <c r="L21" i="265"/>
  <c r="S21" i="265" s="1"/>
  <c r="S18" i="265"/>
  <c r="T18" i="265" s="1"/>
  <c r="S26" i="265"/>
  <c r="S27" i="265"/>
  <c r="M28" i="265"/>
  <c r="Q28" i="265"/>
  <c r="S22" i="265"/>
  <c r="T22" i="265" s="1"/>
  <c r="S16" i="265"/>
  <c r="L29" i="265"/>
  <c r="L33" i="265" s="1"/>
  <c r="O29" i="265"/>
  <c r="P29" i="265" s="1"/>
  <c r="Q29" i="265" s="1"/>
  <c r="R29" i="265" s="1"/>
  <c r="S20" i="265"/>
  <c r="T20" i="265" s="1"/>
  <c r="S18" i="264"/>
  <c r="T18" i="264" s="1"/>
  <c r="H24" i="264"/>
  <c r="L23" i="264"/>
  <c r="O23" i="264"/>
  <c r="O19" i="264"/>
  <c r="S19" i="264" s="1"/>
  <c r="T19" i="264" s="1"/>
  <c r="L16" i="264"/>
  <c r="K24" i="264"/>
  <c r="O16" i="264"/>
  <c r="H39" i="264" l="1"/>
  <c r="S32" i="265"/>
  <c r="T32" i="265" s="1"/>
  <c r="K40" i="265"/>
  <c r="L31" i="264"/>
  <c r="O27" i="264"/>
  <c r="K31" i="264"/>
  <c r="K39" i="264" s="1"/>
  <c r="S21" i="264"/>
  <c r="S30" i="264"/>
  <c r="T30" i="264" s="1"/>
  <c r="S20" i="264"/>
  <c r="T20" i="264" s="1"/>
  <c r="S23" i="264"/>
  <c r="T23" i="264" s="1"/>
  <c r="L41" i="266"/>
  <c r="T28" i="266"/>
  <c r="T32" i="266" s="1"/>
  <c r="S32" i="266"/>
  <c r="S41" i="266" s="1"/>
  <c r="T41" i="266"/>
  <c r="L23" i="265"/>
  <c r="L40" i="265" s="1"/>
  <c r="Q33" i="265"/>
  <c r="Q40" i="265" s="1"/>
  <c r="O33" i="265"/>
  <c r="O40" i="265" s="1"/>
  <c r="T21" i="265"/>
  <c r="T26" i="265"/>
  <c r="P33" i="265"/>
  <c r="P40" i="265" s="1"/>
  <c r="S23" i="265"/>
  <c r="T16" i="265"/>
  <c r="N28" i="265"/>
  <c r="M29" i="265"/>
  <c r="N29" i="265" s="1"/>
  <c r="R28" i="265"/>
  <c r="R33" i="265" s="1"/>
  <c r="R40" i="265" s="1"/>
  <c r="T27" i="265"/>
  <c r="O24" i="264"/>
  <c r="S16" i="264"/>
  <c r="L24" i="264"/>
  <c r="L39" i="264" s="1"/>
  <c r="O31" i="264" l="1"/>
  <c r="O39" i="264" s="1"/>
  <c r="S27" i="264"/>
  <c r="T21" i="264"/>
  <c r="T23" i="265"/>
  <c r="M33" i="265"/>
  <c r="M40" i="265" s="1"/>
  <c r="N33" i="265"/>
  <c r="N40" i="265" s="1"/>
  <c r="S28" i="265"/>
  <c r="S29" i="265"/>
  <c r="S24" i="264"/>
  <c r="T16" i="264"/>
  <c r="T24" i="264" s="1"/>
  <c r="S31" i="264" l="1"/>
  <c r="S39" i="264" s="1"/>
  <c r="T27" i="264"/>
  <c r="T31" i="264" s="1"/>
  <c r="T39" i="264" s="1"/>
  <c r="T28" i="265"/>
  <c r="S33" i="265"/>
  <c r="S40" i="265" s="1"/>
  <c r="T29" i="265"/>
  <c r="T33" i="265" l="1"/>
  <c r="T40" i="265" s="1"/>
  <c r="K18" i="97" l="1"/>
  <c r="K20" i="97" s="1"/>
  <c r="B57" i="97"/>
  <c r="C57" i="97"/>
  <c r="D57" i="97"/>
  <c r="L18" i="97" l="1"/>
  <c r="L20" i="97" s="1"/>
  <c r="M18" i="97"/>
  <c r="M20" i="97" l="1"/>
  <c r="M43" i="97" s="1"/>
  <c r="K41" i="100"/>
  <c r="L41" i="100" s="1"/>
  <c r="K40" i="100"/>
  <c r="L40" i="100" s="1"/>
  <c r="K39" i="100"/>
  <c r="L39" i="100" s="1"/>
  <c r="K38" i="100"/>
  <c r="L38" i="100" s="1"/>
  <c r="K37" i="100"/>
  <c r="L37" i="100" s="1"/>
  <c r="K36" i="100"/>
  <c r="L36" i="100" s="1"/>
  <c r="K35" i="100"/>
  <c r="L35" i="100" s="1"/>
  <c r="K34" i="100"/>
  <c r="L34" i="100" s="1"/>
  <c r="K33" i="100"/>
  <c r="L33" i="100" s="1"/>
  <c r="K32" i="100"/>
  <c r="L32" i="100" s="1"/>
  <c r="K31" i="100"/>
  <c r="L31" i="100" s="1"/>
  <c r="K30" i="100"/>
  <c r="L30" i="100" s="1"/>
  <c r="K29" i="100"/>
  <c r="L29" i="100" s="1"/>
  <c r="K28" i="100"/>
  <c r="L28" i="100" s="1"/>
  <c r="K27" i="100"/>
  <c r="L27" i="100" s="1"/>
  <c r="K26" i="100"/>
  <c r="L26" i="100" s="1"/>
  <c r="K25" i="100"/>
  <c r="L25" i="100" s="1"/>
  <c r="K24" i="100"/>
  <c r="L24" i="100" s="1"/>
  <c r="K23" i="100"/>
  <c r="L23" i="100" s="1"/>
  <c r="K22" i="100"/>
  <c r="L22" i="100" s="1"/>
  <c r="K21" i="100"/>
  <c r="L21" i="100" s="1"/>
  <c r="K20" i="100"/>
  <c r="L20" i="100" s="1"/>
  <c r="K19" i="100"/>
  <c r="L19" i="100" s="1"/>
  <c r="K18" i="100"/>
  <c r="L18" i="100" s="1"/>
  <c r="K17" i="100"/>
  <c r="L17" i="100" s="1"/>
  <c r="K41" i="98"/>
  <c r="L41" i="98" s="1"/>
  <c r="K40" i="98"/>
  <c r="L40" i="98" s="1"/>
  <c r="K39" i="98"/>
  <c r="L39" i="98" s="1"/>
  <c r="K38" i="98"/>
  <c r="L38" i="98" s="1"/>
  <c r="K37" i="98"/>
  <c r="L37" i="98" s="1"/>
  <c r="K36" i="98"/>
  <c r="L36" i="98" s="1"/>
  <c r="K35" i="98"/>
  <c r="L35" i="98" s="1"/>
  <c r="K34" i="98"/>
  <c r="L34" i="98" s="1"/>
  <c r="K33" i="98"/>
  <c r="L33" i="98" s="1"/>
  <c r="K32" i="98"/>
  <c r="L32" i="98" s="1"/>
  <c r="K31" i="98"/>
  <c r="L31" i="98" s="1"/>
  <c r="K30" i="98"/>
  <c r="L30" i="98" s="1"/>
  <c r="K29" i="98"/>
  <c r="L29" i="98" s="1"/>
  <c r="K28" i="98"/>
  <c r="L28" i="98" s="1"/>
  <c r="K27" i="98"/>
  <c r="L27" i="98" s="1"/>
  <c r="K26" i="98"/>
  <c r="L26" i="98" s="1"/>
  <c r="K25" i="98"/>
  <c r="L25" i="98" s="1"/>
  <c r="K24" i="98"/>
  <c r="L24" i="98" s="1"/>
  <c r="K23" i="98"/>
  <c r="L23" i="98" s="1"/>
  <c r="K22" i="98"/>
  <c r="L22" i="98" s="1"/>
  <c r="K21" i="98"/>
  <c r="O21" i="98" s="1"/>
  <c r="K20" i="98"/>
  <c r="L20" i="98" s="1"/>
  <c r="K19" i="98"/>
  <c r="L19" i="98" s="1"/>
  <c r="K18" i="98"/>
  <c r="L18" i="98" s="1"/>
  <c r="K41" i="248"/>
  <c r="L41" i="248" s="1"/>
  <c r="K40" i="248"/>
  <c r="L40" i="248" s="1"/>
  <c r="K39" i="248"/>
  <c r="L39" i="248" s="1"/>
  <c r="K38" i="248"/>
  <c r="L38" i="248" s="1"/>
  <c r="K37" i="248"/>
  <c r="L37" i="248" s="1"/>
  <c r="K36" i="248"/>
  <c r="L36" i="248" s="1"/>
  <c r="K35" i="248"/>
  <c r="L35" i="248" s="1"/>
  <c r="K34" i="248"/>
  <c r="L34" i="248" s="1"/>
  <c r="K33" i="248"/>
  <c r="L33" i="248" s="1"/>
  <c r="K32" i="248"/>
  <c r="L32" i="248" s="1"/>
  <c r="K31" i="248"/>
  <c r="L31" i="248" s="1"/>
  <c r="K30" i="248"/>
  <c r="L30" i="248" s="1"/>
  <c r="K29" i="248"/>
  <c r="L29" i="248" s="1"/>
  <c r="K28" i="248"/>
  <c r="L28" i="248" s="1"/>
  <c r="K27" i="248"/>
  <c r="L27" i="248" s="1"/>
  <c r="K26" i="248"/>
  <c r="L26" i="248" s="1"/>
  <c r="K25" i="248"/>
  <c r="L25" i="248" s="1"/>
  <c r="K24" i="248"/>
  <c r="L24" i="248" s="1"/>
  <c r="K23" i="248"/>
  <c r="L23" i="248" s="1"/>
  <c r="K22" i="248"/>
  <c r="L22" i="248" s="1"/>
  <c r="K21" i="248"/>
  <c r="L21" i="248" s="1"/>
  <c r="K20" i="248"/>
  <c r="L20" i="248" s="1"/>
  <c r="K19" i="248"/>
  <c r="L19" i="248" s="1"/>
  <c r="K17" i="98"/>
  <c r="L17" i="98" s="1"/>
  <c r="O31" i="248" l="1"/>
  <c r="O29" i="100"/>
  <c r="O40" i="100"/>
  <c r="S40" i="100" s="1"/>
  <c r="T40" i="100" s="1"/>
  <c r="O22" i="248"/>
  <c r="S22" i="248" s="1"/>
  <c r="T22" i="248" s="1"/>
  <c r="O41" i="100"/>
  <c r="O33" i="98"/>
  <c r="S33" i="98" s="1"/>
  <c r="T33" i="98" s="1"/>
  <c r="L21" i="98"/>
  <c r="S21" i="98" s="1"/>
  <c r="T21" i="98" s="1"/>
  <c r="O18" i="98"/>
  <c r="S18" i="98" s="1"/>
  <c r="T18" i="98" s="1"/>
  <c r="O27" i="98"/>
  <c r="S27" i="98" s="1"/>
  <c r="T27" i="98" s="1"/>
  <c r="O36" i="98"/>
  <c r="S36" i="98" s="1"/>
  <c r="O31" i="100"/>
  <c r="S31" i="100" s="1"/>
  <c r="T31" i="100" s="1"/>
  <c r="O17" i="98"/>
  <c r="S17" i="98" s="1"/>
  <c r="T17" i="98" s="1"/>
  <c r="O29" i="248"/>
  <c r="S29" i="248" s="1"/>
  <c r="T29" i="248" s="1"/>
  <c r="O39" i="248"/>
  <c r="O19" i="98"/>
  <c r="O28" i="98"/>
  <c r="S28" i="98"/>
  <c r="T28" i="98" s="1"/>
  <c r="O23" i="100"/>
  <c r="O32" i="100"/>
  <c r="S32" i="100" s="1"/>
  <c r="T32" i="100" s="1"/>
  <c r="O40" i="248"/>
  <c r="O20" i="98"/>
  <c r="S20" i="98" s="1"/>
  <c r="T20" i="98" s="1"/>
  <c r="O33" i="100"/>
  <c r="O21" i="100"/>
  <c r="O21" i="248"/>
  <c r="S21" i="248" s="1"/>
  <c r="T21" i="248" s="1"/>
  <c r="O30" i="248"/>
  <c r="O41" i="248"/>
  <c r="O37" i="98"/>
  <c r="S37" i="98" s="1"/>
  <c r="T37" i="98" s="1"/>
  <c r="O24" i="100"/>
  <c r="S24" i="100" s="1"/>
  <c r="T24" i="100" s="1"/>
  <c r="S31" i="248"/>
  <c r="T31" i="248" s="1"/>
  <c r="O31" i="98"/>
  <c r="S31" i="98" s="1"/>
  <c r="T31" i="98" s="1"/>
  <c r="O38" i="98"/>
  <c r="S38" i="98"/>
  <c r="T38" i="98" s="1"/>
  <c r="O35" i="100"/>
  <c r="S35" i="100" s="1"/>
  <c r="T35" i="100" s="1"/>
  <c r="O32" i="98"/>
  <c r="S32" i="98" s="1"/>
  <c r="T32" i="98" s="1"/>
  <c r="O39" i="98"/>
  <c r="O40" i="98"/>
  <c r="S40" i="98" s="1"/>
  <c r="T40" i="98" s="1"/>
  <c r="O27" i="100"/>
  <c r="S27" i="100" s="1"/>
  <c r="T27" i="100" s="1"/>
  <c r="O36" i="100"/>
  <c r="S36" i="100" s="1"/>
  <c r="T36" i="100" s="1"/>
  <c r="O23" i="98"/>
  <c r="O41" i="98"/>
  <c r="S41" i="98" s="1"/>
  <c r="T41" i="98" s="1"/>
  <c r="O28" i="100"/>
  <c r="S28" i="100" s="1"/>
  <c r="T28" i="100" s="1"/>
  <c r="O38" i="100"/>
  <c r="S38" i="100" s="1"/>
  <c r="T38" i="100" s="1"/>
  <c r="O25" i="248"/>
  <c r="S25" i="248" s="1"/>
  <c r="T25" i="248" s="1"/>
  <c r="O35" i="248"/>
  <c r="S35" i="248" s="1"/>
  <c r="T35" i="248" s="1"/>
  <c r="O24" i="98"/>
  <c r="S24" i="98" s="1"/>
  <c r="T24" i="98" s="1"/>
  <c r="O34" i="98"/>
  <c r="O19" i="100"/>
  <c r="S19" i="100" s="1"/>
  <c r="T19" i="100" s="1"/>
  <c r="O39" i="100"/>
  <c r="S39" i="100"/>
  <c r="T39" i="100" s="1"/>
  <c r="O26" i="248"/>
  <c r="S26" i="248" s="1"/>
  <c r="T26" i="248" s="1"/>
  <c r="O36" i="248"/>
  <c r="S36" i="248" s="1"/>
  <c r="T36" i="248" s="1"/>
  <c r="O35" i="98"/>
  <c r="S35" i="98" s="1"/>
  <c r="T35" i="98" s="1"/>
  <c r="O20" i="100"/>
  <c r="S21" i="100"/>
  <c r="T21" i="100" s="1"/>
  <c r="S33" i="100"/>
  <c r="T33" i="100" s="1"/>
  <c r="S39" i="248"/>
  <c r="T39" i="248" s="1"/>
  <c r="O25" i="98"/>
  <c r="S29" i="100"/>
  <c r="T29" i="100" s="1"/>
  <c r="S41" i="100"/>
  <c r="T41" i="100" s="1"/>
  <c r="O17" i="100"/>
  <c r="S20" i="100"/>
  <c r="T20" i="100" s="1"/>
  <c r="O25" i="100"/>
  <c r="S25" i="100" s="1"/>
  <c r="T25" i="100" s="1"/>
  <c r="O37" i="100"/>
  <c r="S37" i="100" s="1"/>
  <c r="T37" i="100" s="1"/>
  <c r="O29" i="98"/>
  <c r="O18" i="100"/>
  <c r="O22" i="100"/>
  <c r="S22" i="100" s="1"/>
  <c r="T22" i="100" s="1"/>
  <c r="S23" i="100"/>
  <c r="T23" i="100" s="1"/>
  <c r="O26" i="100"/>
  <c r="S26" i="100" s="1"/>
  <c r="T26" i="100" s="1"/>
  <c r="O30" i="100"/>
  <c r="O34" i="100"/>
  <c r="S34" i="100" s="1"/>
  <c r="T34" i="100" s="1"/>
  <c r="T36" i="98"/>
  <c r="S34" i="98"/>
  <c r="T34" i="98" s="1"/>
  <c r="S19" i="98"/>
  <c r="T19" i="98" s="1"/>
  <c r="O22" i="98"/>
  <c r="S23" i="98"/>
  <c r="T23" i="98" s="1"/>
  <c r="O26" i="98"/>
  <c r="O30" i="98"/>
  <c r="S30" i="98" s="1"/>
  <c r="T30" i="98" s="1"/>
  <c r="S39" i="98"/>
  <c r="T39" i="98" s="1"/>
  <c r="O34" i="248"/>
  <c r="O19" i="248"/>
  <c r="O20" i="248"/>
  <c r="O38" i="248"/>
  <c r="O32" i="248"/>
  <c r="S32" i="248" s="1"/>
  <c r="T32" i="248" s="1"/>
  <c r="O24" i="248"/>
  <c r="O28" i="248"/>
  <c r="O23" i="248"/>
  <c r="O27" i="248"/>
  <c r="S27" i="248"/>
  <c r="T27" i="248" s="1"/>
  <c r="O33" i="248"/>
  <c r="S33" i="248" s="1"/>
  <c r="T33" i="248" s="1"/>
  <c r="O37" i="248"/>
  <c r="S37" i="248" s="1"/>
  <c r="T37" i="248" s="1"/>
  <c r="S40" i="248"/>
  <c r="T40" i="248" s="1"/>
  <c r="S30" i="248"/>
  <c r="T30" i="248" s="1"/>
  <c r="S41" i="248" l="1"/>
  <c r="T41" i="248" s="1"/>
  <c r="S23" i="248"/>
  <c r="T23" i="248" s="1"/>
  <c r="S17" i="100"/>
  <c r="T17" i="100" s="1"/>
  <c r="S29" i="98"/>
  <c r="T29" i="98" s="1"/>
  <c r="S30" i="100"/>
  <c r="T30" i="100" s="1"/>
  <c r="S25" i="98"/>
  <c r="T25" i="98" s="1"/>
  <c r="S18" i="100"/>
  <c r="T18" i="100" s="1"/>
  <c r="S22" i="98"/>
  <c r="T22" i="98" s="1"/>
  <c r="S26" i="98"/>
  <c r="T26" i="98" s="1"/>
  <c r="S24" i="248"/>
  <c r="T24" i="248" s="1"/>
  <c r="S20" i="248"/>
  <c r="T20" i="248" s="1"/>
  <c r="S19" i="248"/>
  <c r="T19" i="248" s="1"/>
  <c r="S28" i="248"/>
  <c r="T28" i="248" s="1"/>
  <c r="S38" i="248"/>
  <c r="T38" i="248" s="1"/>
  <c r="S34" i="248"/>
  <c r="T34" i="248" s="1"/>
  <c r="L55" i="248" l="1"/>
  <c r="L56" i="248"/>
  <c r="H17" i="248" s="1"/>
  <c r="K17" i="248" s="1"/>
  <c r="L17" i="248" s="1"/>
  <c r="L57" i="248"/>
  <c r="H18" i="248" s="1"/>
  <c r="K18" i="248" s="1"/>
  <c r="L18" i="248" s="1"/>
  <c r="L58" i="248"/>
  <c r="L59" i="248"/>
  <c r="L60" i="248"/>
  <c r="L61" i="248"/>
  <c r="L62" i="248"/>
  <c r="L63" i="248"/>
  <c r="L64" i="248"/>
  <c r="L65" i="248"/>
  <c r="L66" i="248"/>
  <c r="L67" i="248"/>
  <c r="L68" i="248"/>
  <c r="L69" i="248"/>
  <c r="L70" i="248"/>
  <c r="L71" i="248"/>
  <c r="L72" i="248"/>
  <c r="L73" i="248"/>
  <c r="L74" i="248"/>
  <c r="L75" i="248"/>
  <c r="L76" i="248"/>
  <c r="L77" i="248"/>
  <c r="L78" i="248"/>
  <c r="L79" i="248"/>
  <c r="K80" i="248"/>
  <c r="J80" i="248"/>
  <c r="I80" i="248"/>
  <c r="H80" i="248"/>
  <c r="G80" i="248"/>
  <c r="F80" i="248"/>
  <c r="E80" i="248"/>
  <c r="D79" i="248"/>
  <c r="C79" i="248"/>
  <c r="B79" i="248"/>
  <c r="D78" i="248"/>
  <c r="C78" i="248"/>
  <c r="B78" i="248"/>
  <c r="D77" i="248"/>
  <c r="C77" i="248"/>
  <c r="B77" i="248"/>
  <c r="D76" i="248"/>
  <c r="C76" i="248"/>
  <c r="B76" i="248"/>
  <c r="D75" i="248"/>
  <c r="C75" i="248"/>
  <c r="B75" i="248"/>
  <c r="D74" i="248"/>
  <c r="C74" i="248"/>
  <c r="B74" i="248"/>
  <c r="D73" i="248"/>
  <c r="C73" i="248"/>
  <c r="B73" i="248"/>
  <c r="D72" i="248"/>
  <c r="C72" i="248"/>
  <c r="B72" i="248"/>
  <c r="A56" i="248"/>
  <c r="A57" i="248" s="1"/>
  <c r="A58" i="248" s="1"/>
  <c r="A59" i="248" s="1"/>
  <c r="A60" i="248" s="1"/>
  <c r="A61" i="248" s="1"/>
  <c r="A62" i="248" s="1"/>
  <c r="A63" i="248" s="1"/>
  <c r="A64" i="248" s="1"/>
  <c r="A65" i="248" s="1"/>
  <c r="A66" i="248" s="1"/>
  <c r="A67" i="248" s="1"/>
  <c r="A68" i="248" s="1"/>
  <c r="A69" i="248" s="1"/>
  <c r="A70" i="248" s="1"/>
  <c r="A71" i="248" s="1"/>
  <c r="A72" i="248" s="1"/>
  <c r="D71" i="248"/>
  <c r="C71" i="248"/>
  <c r="B71" i="248"/>
  <c r="D70" i="248"/>
  <c r="C70" i="248"/>
  <c r="B70" i="248"/>
  <c r="D69" i="248"/>
  <c r="C69" i="248"/>
  <c r="B69" i="248"/>
  <c r="D68" i="248"/>
  <c r="C68" i="248"/>
  <c r="B68" i="248"/>
  <c r="D67" i="248"/>
  <c r="C67" i="248"/>
  <c r="B67" i="248"/>
  <c r="D66" i="248"/>
  <c r="C66" i="248"/>
  <c r="B66" i="248"/>
  <c r="D65" i="248"/>
  <c r="C65" i="248"/>
  <c r="B65" i="248"/>
  <c r="D64" i="248"/>
  <c r="C64" i="248"/>
  <c r="B64" i="248"/>
  <c r="D63" i="248"/>
  <c r="C63" i="248"/>
  <c r="B63" i="248"/>
  <c r="D62" i="248"/>
  <c r="C62" i="248"/>
  <c r="B62" i="248"/>
  <c r="D61" i="248"/>
  <c r="C61" i="248"/>
  <c r="B61" i="248"/>
  <c r="D60" i="248"/>
  <c r="C60" i="248"/>
  <c r="B60" i="248"/>
  <c r="D59" i="248"/>
  <c r="C59" i="248"/>
  <c r="B59" i="248"/>
  <c r="D58" i="248"/>
  <c r="C58" i="248"/>
  <c r="B58" i="248"/>
  <c r="D57" i="248"/>
  <c r="C57" i="248"/>
  <c r="B57" i="248"/>
  <c r="D56" i="248"/>
  <c r="C56" i="248"/>
  <c r="B56" i="248"/>
  <c r="D55" i="248"/>
  <c r="C55" i="248"/>
  <c r="B55" i="248"/>
  <c r="R42" i="248"/>
  <c r="Q42" i="248"/>
  <c r="P42" i="248"/>
  <c r="N42" i="248"/>
  <c r="M42" i="248"/>
  <c r="J42" i="248"/>
  <c r="G42" i="248"/>
  <c r="F42" i="248"/>
  <c r="A18" i="248"/>
  <c r="A19" i="248" s="1"/>
  <c r="A20" i="248" s="1"/>
  <c r="A21" i="248" s="1"/>
  <c r="A22" i="248" s="1"/>
  <c r="A23" i="248" s="1"/>
  <c r="A24" i="248" s="1"/>
  <c r="A25" i="248" s="1"/>
  <c r="A26" i="248" s="1"/>
  <c r="A27" i="248" s="1"/>
  <c r="A28" i="248" s="1"/>
  <c r="A29" i="248" s="1"/>
  <c r="A30" i="248" s="1"/>
  <c r="A31" i="248" s="1"/>
  <c r="A32" i="248" s="1"/>
  <c r="A33" i="248" s="1"/>
  <c r="A34" i="248" s="1"/>
  <c r="L56" i="247"/>
  <c r="H17" i="247" s="1"/>
  <c r="K17" i="247" s="1"/>
  <c r="L57" i="247"/>
  <c r="H18" i="247" s="1"/>
  <c r="K18" i="247" s="1"/>
  <c r="L58" i="247"/>
  <c r="H19" i="247" s="1"/>
  <c r="K19" i="247" s="1"/>
  <c r="L19" i="247" s="1"/>
  <c r="L59" i="247"/>
  <c r="H20" i="247" s="1"/>
  <c r="K20" i="247" s="1"/>
  <c r="L20" i="247" s="1"/>
  <c r="L60" i="247"/>
  <c r="H21" i="247" s="1"/>
  <c r="K21" i="247" s="1"/>
  <c r="L21" i="247" s="1"/>
  <c r="L61" i="247"/>
  <c r="H22" i="247" s="1"/>
  <c r="K22" i="247" s="1"/>
  <c r="L22" i="247" s="1"/>
  <c r="L62" i="247"/>
  <c r="H23" i="247" s="1"/>
  <c r="K23" i="247" s="1"/>
  <c r="L23" i="247" s="1"/>
  <c r="L63" i="247"/>
  <c r="H24" i="247" s="1"/>
  <c r="K24" i="247" s="1"/>
  <c r="L24" i="247" s="1"/>
  <c r="L64" i="247"/>
  <c r="H25" i="247" s="1"/>
  <c r="K25" i="247" s="1"/>
  <c r="L25" i="247" s="1"/>
  <c r="L65" i="247"/>
  <c r="H26" i="247" s="1"/>
  <c r="K26" i="247" s="1"/>
  <c r="L26" i="247" s="1"/>
  <c r="L66" i="247"/>
  <c r="H27" i="247" s="1"/>
  <c r="K27" i="247" s="1"/>
  <c r="L27" i="247" s="1"/>
  <c r="L67" i="247"/>
  <c r="L68" i="247"/>
  <c r="H29" i="247" s="1"/>
  <c r="K29" i="247" s="1"/>
  <c r="L29" i="247" s="1"/>
  <c r="L69" i="247"/>
  <c r="H30" i="247" s="1"/>
  <c r="K30" i="247" s="1"/>
  <c r="L30" i="247" s="1"/>
  <c r="L70" i="247"/>
  <c r="H31" i="247" s="1"/>
  <c r="K31" i="247" s="1"/>
  <c r="L31" i="247" s="1"/>
  <c r="L71" i="247"/>
  <c r="H32" i="247" s="1"/>
  <c r="K32" i="247" s="1"/>
  <c r="L32" i="247" s="1"/>
  <c r="L72" i="247"/>
  <c r="H33" i="247" s="1"/>
  <c r="K33" i="247" s="1"/>
  <c r="L33" i="247" s="1"/>
  <c r="L73" i="247"/>
  <c r="H34" i="247" s="1"/>
  <c r="K34" i="247" s="1"/>
  <c r="L34" i="247" s="1"/>
  <c r="L74" i="247"/>
  <c r="H35" i="247" s="1"/>
  <c r="K35" i="247" s="1"/>
  <c r="L35" i="247" s="1"/>
  <c r="L75" i="247"/>
  <c r="L76" i="247"/>
  <c r="H37" i="247" s="1"/>
  <c r="K37" i="247" s="1"/>
  <c r="L37" i="247" s="1"/>
  <c r="L77" i="247"/>
  <c r="L78" i="247"/>
  <c r="L79" i="247"/>
  <c r="H40" i="247" s="1"/>
  <c r="K40" i="247" s="1"/>
  <c r="L40" i="247" s="1"/>
  <c r="L80" i="247"/>
  <c r="H41" i="247" s="1"/>
  <c r="K41" i="247" s="1"/>
  <c r="L41" i="247" s="1"/>
  <c r="K81" i="247"/>
  <c r="J81" i="247"/>
  <c r="I81" i="247"/>
  <c r="H81" i="247"/>
  <c r="G81" i="247"/>
  <c r="F81" i="247"/>
  <c r="E81" i="247"/>
  <c r="D80" i="247"/>
  <c r="C80" i="247"/>
  <c r="B80" i="247"/>
  <c r="D79" i="247"/>
  <c r="C79" i="247"/>
  <c r="B79" i="247"/>
  <c r="D78" i="247"/>
  <c r="C78" i="247"/>
  <c r="B78" i="247"/>
  <c r="D77" i="247"/>
  <c r="C77" i="247"/>
  <c r="B77" i="247"/>
  <c r="D76" i="247"/>
  <c r="C76" i="247"/>
  <c r="B76" i="247"/>
  <c r="D75" i="247"/>
  <c r="C75" i="247"/>
  <c r="B75" i="247"/>
  <c r="D74" i="247"/>
  <c r="C74" i="247"/>
  <c r="B74" i="247"/>
  <c r="D73" i="247"/>
  <c r="C73" i="247"/>
  <c r="B73" i="247"/>
  <c r="A57" i="247"/>
  <c r="A58" i="247" s="1"/>
  <c r="A59" i="247" s="1"/>
  <c r="A60" i="247" s="1"/>
  <c r="A61" i="247" s="1"/>
  <c r="A62" i="247" s="1"/>
  <c r="A63" i="247" s="1"/>
  <c r="A64" i="247" s="1"/>
  <c r="A65" i="247" s="1"/>
  <c r="A66" i="247" s="1"/>
  <c r="A67" i="247" s="1"/>
  <c r="A68" i="247" s="1"/>
  <c r="A69" i="247" s="1"/>
  <c r="A70" i="247" s="1"/>
  <c r="A71" i="247" s="1"/>
  <c r="A72" i="247" s="1"/>
  <c r="A73" i="247" s="1"/>
  <c r="D72" i="247"/>
  <c r="C72" i="247"/>
  <c r="B72" i="247"/>
  <c r="D71" i="247"/>
  <c r="C71" i="247"/>
  <c r="B71" i="247"/>
  <c r="D70" i="247"/>
  <c r="C70" i="247"/>
  <c r="B70" i="247"/>
  <c r="D69" i="247"/>
  <c r="C69" i="247"/>
  <c r="B69" i="247"/>
  <c r="D68" i="247"/>
  <c r="C68" i="247"/>
  <c r="B68" i="247"/>
  <c r="D67" i="247"/>
  <c r="C67" i="247"/>
  <c r="B67" i="247"/>
  <c r="D66" i="247"/>
  <c r="C66" i="247"/>
  <c r="B66" i="247"/>
  <c r="D65" i="247"/>
  <c r="C65" i="247"/>
  <c r="B65" i="247"/>
  <c r="D64" i="247"/>
  <c r="C64" i="247"/>
  <c r="B64" i="247"/>
  <c r="D63" i="247"/>
  <c r="C63" i="247"/>
  <c r="B63" i="247"/>
  <c r="D62" i="247"/>
  <c r="C62" i="247"/>
  <c r="B62" i="247"/>
  <c r="D61" i="247"/>
  <c r="C61" i="247"/>
  <c r="B61" i="247"/>
  <c r="D60" i="247"/>
  <c r="C60" i="247"/>
  <c r="B60" i="247"/>
  <c r="D59" i="247"/>
  <c r="C59" i="247"/>
  <c r="B59" i="247"/>
  <c r="D58" i="247"/>
  <c r="C58" i="247"/>
  <c r="B58" i="247"/>
  <c r="D57" i="247"/>
  <c r="C57" i="247"/>
  <c r="B57" i="247"/>
  <c r="D56" i="247"/>
  <c r="C56" i="247"/>
  <c r="B56" i="247"/>
  <c r="H28" i="247"/>
  <c r="K28" i="247" s="1"/>
  <c r="L28" i="247" s="1"/>
  <c r="H36" i="247"/>
  <c r="K36" i="247" s="1"/>
  <c r="L36" i="247" s="1"/>
  <c r="H38" i="247"/>
  <c r="K38" i="247" s="1"/>
  <c r="L38" i="247" s="1"/>
  <c r="H39" i="247"/>
  <c r="K39" i="247" s="1"/>
  <c r="L39" i="247" s="1"/>
  <c r="R42" i="247"/>
  <c r="Q42" i="247"/>
  <c r="P42" i="247"/>
  <c r="N42" i="247"/>
  <c r="M42" i="247"/>
  <c r="J42" i="247"/>
  <c r="G42" i="247"/>
  <c r="F42" i="247"/>
  <c r="A18" i="247"/>
  <c r="A19" i="247" s="1"/>
  <c r="A20" i="247" s="1"/>
  <c r="A21" i="247" s="1"/>
  <c r="A22" i="247" s="1"/>
  <c r="A23" i="247" s="1"/>
  <c r="A24" i="247" s="1"/>
  <c r="A25" i="247" s="1"/>
  <c r="A26" i="247" s="1"/>
  <c r="A27" i="247" s="1"/>
  <c r="A28" i="247" s="1"/>
  <c r="A29" i="247" s="1"/>
  <c r="A30" i="247" s="1"/>
  <c r="A31" i="247" s="1"/>
  <c r="A32" i="247" s="1"/>
  <c r="A33" i="247" s="1"/>
  <c r="A34" i="247" s="1"/>
  <c r="K81" i="57"/>
  <c r="J81" i="57"/>
  <c r="I81" i="57"/>
  <c r="H81" i="57"/>
  <c r="G81" i="57"/>
  <c r="F81" i="57"/>
  <c r="E81" i="57"/>
  <c r="L80" i="57"/>
  <c r="H41" i="57" s="1"/>
  <c r="K41" i="57" s="1"/>
  <c r="L41" i="57" s="1"/>
  <c r="D80" i="57"/>
  <c r="C80" i="57"/>
  <c r="B80" i="57"/>
  <c r="L79" i="57"/>
  <c r="H40" i="57" s="1"/>
  <c r="K40" i="57" s="1"/>
  <c r="L40" i="57" s="1"/>
  <c r="D79" i="57"/>
  <c r="C79" i="57"/>
  <c r="B79" i="57"/>
  <c r="L78" i="57"/>
  <c r="H39" i="57" s="1"/>
  <c r="K39" i="57" s="1"/>
  <c r="L39" i="57" s="1"/>
  <c r="D78" i="57"/>
  <c r="C78" i="57"/>
  <c r="B78" i="57"/>
  <c r="L77" i="57"/>
  <c r="H38" i="57" s="1"/>
  <c r="K38" i="57" s="1"/>
  <c r="L38" i="57" s="1"/>
  <c r="D77" i="57"/>
  <c r="C77" i="57"/>
  <c r="B77" i="57"/>
  <c r="L76" i="57"/>
  <c r="H37" i="57" s="1"/>
  <c r="K37" i="57" s="1"/>
  <c r="L37" i="57" s="1"/>
  <c r="D76" i="57"/>
  <c r="C76" i="57"/>
  <c r="B76" i="57"/>
  <c r="L75" i="57"/>
  <c r="H36" i="57" s="1"/>
  <c r="K36" i="57" s="1"/>
  <c r="L36" i="57" s="1"/>
  <c r="D75" i="57"/>
  <c r="C75" i="57"/>
  <c r="B75" i="57"/>
  <c r="L74" i="57"/>
  <c r="H35" i="57" s="1"/>
  <c r="K35" i="57" s="1"/>
  <c r="L35" i="57" s="1"/>
  <c r="D74" i="57"/>
  <c r="C74" i="57"/>
  <c r="B74" i="57"/>
  <c r="L73" i="57"/>
  <c r="H34" i="57" s="1"/>
  <c r="K34" i="57" s="1"/>
  <c r="L34" i="57" s="1"/>
  <c r="D73" i="57"/>
  <c r="C73" i="57"/>
  <c r="B73" i="57"/>
  <c r="L72" i="57"/>
  <c r="H33" i="57" s="1"/>
  <c r="K33" i="57" s="1"/>
  <c r="L33" i="57" s="1"/>
  <c r="D72" i="57"/>
  <c r="C72" i="57"/>
  <c r="B72" i="57"/>
  <c r="L71" i="57"/>
  <c r="H32" i="57" s="1"/>
  <c r="K32" i="57" s="1"/>
  <c r="L32" i="57" s="1"/>
  <c r="D71" i="57"/>
  <c r="C71" i="57"/>
  <c r="B71" i="57"/>
  <c r="L70" i="57"/>
  <c r="H31" i="57" s="1"/>
  <c r="K31" i="57" s="1"/>
  <c r="L31" i="57" s="1"/>
  <c r="D70" i="57"/>
  <c r="C70" i="57"/>
  <c r="B70" i="57"/>
  <c r="L69" i="57"/>
  <c r="H30" i="57" s="1"/>
  <c r="K30" i="57" s="1"/>
  <c r="L30" i="57" s="1"/>
  <c r="D69" i="57"/>
  <c r="C69" i="57"/>
  <c r="B69" i="57"/>
  <c r="L68" i="57"/>
  <c r="H29" i="57" s="1"/>
  <c r="K29" i="57" s="1"/>
  <c r="L29" i="57" s="1"/>
  <c r="D68" i="57"/>
  <c r="C68" i="57"/>
  <c r="B68" i="57"/>
  <c r="L67" i="57"/>
  <c r="H28" i="57" s="1"/>
  <c r="K28" i="57" s="1"/>
  <c r="L28" i="57" s="1"/>
  <c r="D67" i="57"/>
  <c r="C67" i="57"/>
  <c r="B67" i="57"/>
  <c r="L66" i="57"/>
  <c r="H27" i="57" s="1"/>
  <c r="K27" i="57" s="1"/>
  <c r="L27" i="57" s="1"/>
  <c r="D66" i="57"/>
  <c r="C66" i="57"/>
  <c r="B66" i="57"/>
  <c r="L65" i="57"/>
  <c r="H26" i="57" s="1"/>
  <c r="K26" i="57" s="1"/>
  <c r="L26" i="57" s="1"/>
  <c r="D65" i="57"/>
  <c r="C65" i="57"/>
  <c r="B65" i="57"/>
  <c r="L64" i="57"/>
  <c r="H25" i="57" s="1"/>
  <c r="K25" i="57" s="1"/>
  <c r="L25" i="57" s="1"/>
  <c r="D64" i="57"/>
  <c r="C64" i="57"/>
  <c r="B64" i="57"/>
  <c r="A57" i="57"/>
  <c r="A58" i="57" s="1"/>
  <c r="A59" i="57" s="1"/>
  <c r="A60" i="57" s="1"/>
  <c r="A61" i="57" s="1"/>
  <c r="A62" i="57" s="1"/>
  <c r="A63" i="57" s="1"/>
  <c r="A64" i="57" s="1"/>
  <c r="A65" i="57" s="1"/>
  <c r="A66" i="57" s="1"/>
  <c r="A67" i="57" s="1"/>
  <c r="A68" i="57" s="1"/>
  <c r="A69" i="57" s="1"/>
  <c r="A70" i="57" s="1"/>
  <c r="A71" i="57" s="1"/>
  <c r="A72" i="57" s="1"/>
  <c r="A73" i="57" s="1"/>
  <c r="L63" i="57"/>
  <c r="H24" i="57" s="1"/>
  <c r="K24" i="57" s="1"/>
  <c r="L24" i="57" s="1"/>
  <c r="D63" i="57"/>
  <c r="C63" i="57"/>
  <c r="B63" i="57"/>
  <c r="L62" i="57"/>
  <c r="H23" i="57" s="1"/>
  <c r="K23" i="57" s="1"/>
  <c r="L23" i="57" s="1"/>
  <c r="D62" i="57"/>
  <c r="C62" i="57"/>
  <c r="B62" i="57"/>
  <c r="L61" i="57"/>
  <c r="H22" i="57" s="1"/>
  <c r="K22" i="57" s="1"/>
  <c r="L22" i="57" s="1"/>
  <c r="D61" i="57"/>
  <c r="C61" i="57"/>
  <c r="B61" i="57"/>
  <c r="L60" i="57"/>
  <c r="H21" i="57" s="1"/>
  <c r="K21" i="57" s="1"/>
  <c r="L21" i="57" s="1"/>
  <c r="D60" i="57"/>
  <c r="C60" i="57"/>
  <c r="B60" i="57"/>
  <c r="L59" i="57"/>
  <c r="H20" i="57" s="1"/>
  <c r="K20" i="57" s="1"/>
  <c r="L20" i="57" s="1"/>
  <c r="D59" i="57"/>
  <c r="C59" i="57"/>
  <c r="B59" i="57"/>
  <c r="L58" i="57"/>
  <c r="H19" i="57" s="1"/>
  <c r="D58" i="57"/>
  <c r="C58" i="57"/>
  <c r="B58" i="57"/>
  <c r="L57" i="57"/>
  <c r="H18" i="57" s="1"/>
  <c r="K18" i="57" s="1"/>
  <c r="L18" i="57" s="1"/>
  <c r="D57" i="57"/>
  <c r="C57" i="57"/>
  <c r="B57" i="57"/>
  <c r="L56" i="57"/>
  <c r="D56" i="57"/>
  <c r="C56" i="57"/>
  <c r="B56" i="57"/>
  <c r="R42" i="57"/>
  <c r="Q42" i="57"/>
  <c r="P42" i="57"/>
  <c r="N42" i="57"/>
  <c r="M42" i="57"/>
  <c r="J42" i="57"/>
  <c r="G42" i="57"/>
  <c r="F42" i="57"/>
  <c r="A18" i="57"/>
  <c r="A19" i="57" s="1"/>
  <c r="A20" i="57" s="1"/>
  <c r="A21" i="57" s="1"/>
  <c r="A22" i="57" s="1"/>
  <c r="A23" i="57" s="1"/>
  <c r="A24" i="57" s="1"/>
  <c r="A25" i="57" s="1"/>
  <c r="A26" i="57" s="1"/>
  <c r="A27" i="57" s="1"/>
  <c r="A28" i="57" s="1"/>
  <c r="A29" i="57" s="1"/>
  <c r="A30" i="57" s="1"/>
  <c r="A31" i="57" s="1"/>
  <c r="A32" i="57" s="1"/>
  <c r="A33" i="57" s="1"/>
  <c r="A34" i="57" s="1"/>
  <c r="K17" i="57"/>
  <c r="L17" i="57" s="1"/>
  <c r="K80" i="100"/>
  <c r="J80" i="100"/>
  <c r="I80" i="100"/>
  <c r="H80" i="100"/>
  <c r="G80" i="100"/>
  <c r="F80" i="100"/>
  <c r="E80" i="100"/>
  <c r="L79" i="100"/>
  <c r="D79" i="100"/>
  <c r="C79" i="100"/>
  <c r="B79" i="100"/>
  <c r="L78" i="100"/>
  <c r="D78" i="100"/>
  <c r="C78" i="100"/>
  <c r="B78" i="100"/>
  <c r="L77" i="100"/>
  <c r="D77" i="100"/>
  <c r="C77" i="100"/>
  <c r="B77" i="100"/>
  <c r="L76" i="100"/>
  <c r="D76" i="100"/>
  <c r="C76" i="100"/>
  <c r="B76" i="100"/>
  <c r="L75" i="100"/>
  <c r="D75" i="100"/>
  <c r="C75" i="100"/>
  <c r="B75" i="100"/>
  <c r="L74" i="100"/>
  <c r="D74" i="100"/>
  <c r="C74" i="100"/>
  <c r="B74" i="100"/>
  <c r="L73" i="100"/>
  <c r="D73" i="100"/>
  <c r="C73" i="100"/>
  <c r="B73" i="100"/>
  <c r="L72" i="100"/>
  <c r="D72" i="100"/>
  <c r="C72" i="100"/>
  <c r="B72" i="100"/>
  <c r="L71" i="100"/>
  <c r="D71" i="100"/>
  <c r="C71" i="100"/>
  <c r="B71" i="100"/>
  <c r="L70" i="100"/>
  <c r="D70" i="100"/>
  <c r="C70" i="100"/>
  <c r="B70" i="100"/>
  <c r="L69" i="100"/>
  <c r="D69" i="100"/>
  <c r="C69" i="100"/>
  <c r="B69" i="100"/>
  <c r="L68" i="100"/>
  <c r="D68" i="100"/>
  <c r="C68" i="100"/>
  <c r="B68" i="100"/>
  <c r="L67" i="100"/>
  <c r="D67" i="100"/>
  <c r="C67" i="100"/>
  <c r="B67" i="100"/>
  <c r="L66" i="100"/>
  <c r="D66" i="100"/>
  <c r="C66" i="100"/>
  <c r="B66" i="100"/>
  <c r="L65" i="100"/>
  <c r="D65" i="100"/>
  <c r="C65" i="100"/>
  <c r="B65" i="100"/>
  <c r="L64" i="100"/>
  <c r="D64" i="100"/>
  <c r="C64" i="100"/>
  <c r="B64" i="100"/>
  <c r="L63" i="100"/>
  <c r="D63" i="100"/>
  <c r="C63" i="100"/>
  <c r="B63" i="100"/>
  <c r="L62" i="100"/>
  <c r="D62" i="100"/>
  <c r="C62" i="100"/>
  <c r="B62" i="100"/>
  <c r="L61" i="100"/>
  <c r="D61" i="100"/>
  <c r="C61" i="100"/>
  <c r="B61" i="100"/>
  <c r="L60" i="100"/>
  <c r="D60" i="100"/>
  <c r="C60" i="100"/>
  <c r="B60" i="100"/>
  <c r="L59" i="100"/>
  <c r="D59" i="100"/>
  <c r="C59" i="100"/>
  <c r="B59" i="100"/>
  <c r="L58" i="100"/>
  <c r="D58" i="100"/>
  <c r="C58" i="100"/>
  <c r="B58" i="100"/>
  <c r="L57" i="100"/>
  <c r="L55" i="100"/>
  <c r="K42" i="100" s="1"/>
  <c r="L56" i="100"/>
  <c r="D57" i="100"/>
  <c r="C57" i="100"/>
  <c r="B57" i="100"/>
  <c r="D56" i="100"/>
  <c r="C56" i="100"/>
  <c r="B56" i="100"/>
  <c r="A56" i="100"/>
  <c r="A57" i="100" s="1"/>
  <c r="A58" i="100" s="1"/>
  <c r="A59" i="100" s="1"/>
  <c r="A60" i="100" s="1"/>
  <c r="A61" i="100" s="1"/>
  <c r="A62" i="100" s="1"/>
  <c r="A63" i="100" s="1"/>
  <c r="A64" i="100" s="1"/>
  <c r="A65" i="100" s="1"/>
  <c r="A66" i="100" s="1"/>
  <c r="A67" i="100" s="1"/>
  <c r="A68" i="100" s="1"/>
  <c r="A69" i="100" s="1"/>
  <c r="A70" i="100" s="1"/>
  <c r="A71" i="100" s="1"/>
  <c r="A72" i="100" s="1"/>
  <c r="D55" i="100"/>
  <c r="C55" i="100"/>
  <c r="B55" i="100"/>
  <c r="R42" i="100"/>
  <c r="Q42" i="100"/>
  <c r="P42" i="100"/>
  <c r="N42" i="100"/>
  <c r="M42" i="100"/>
  <c r="J42" i="100"/>
  <c r="G42" i="100"/>
  <c r="F42" i="100"/>
  <c r="A18" i="100"/>
  <c r="A19" i="100" s="1"/>
  <c r="A20" i="100" s="1"/>
  <c r="A21" i="100" s="1"/>
  <c r="A22" i="100" s="1"/>
  <c r="A23" i="100" s="1"/>
  <c r="A24" i="100" s="1"/>
  <c r="A25" i="100" s="1"/>
  <c r="A26" i="100" s="1"/>
  <c r="A27" i="100" s="1"/>
  <c r="A28" i="100" s="1"/>
  <c r="A29" i="100" s="1"/>
  <c r="A30" i="100" s="1"/>
  <c r="A31" i="100" s="1"/>
  <c r="A32" i="100" s="1"/>
  <c r="A33" i="100" s="1"/>
  <c r="A34" i="100" s="1"/>
  <c r="K81" i="56"/>
  <c r="J81" i="56"/>
  <c r="I81" i="56"/>
  <c r="H81" i="56"/>
  <c r="G81" i="56"/>
  <c r="F81" i="56"/>
  <c r="E81" i="56"/>
  <c r="L80" i="56"/>
  <c r="H41" i="56" s="1"/>
  <c r="K41" i="56" s="1"/>
  <c r="L41" i="56" s="1"/>
  <c r="D80" i="56"/>
  <c r="C80" i="56"/>
  <c r="B80" i="56"/>
  <c r="L79" i="56"/>
  <c r="H40" i="56" s="1"/>
  <c r="K40" i="56" s="1"/>
  <c r="L40" i="56" s="1"/>
  <c r="D79" i="56"/>
  <c r="C79" i="56"/>
  <c r="B79" i="56"/>
  <c r="L78" i="56"/>
  <c r="H39" i="56" s="1"/>
  <c r="K39" i="56" s="1"/>
  <c r="L39" i="56" s="1"/>
  <c r="D78" i="56"/>
  <c r="C78" i="56"/>
  <c r="B78" i="56"/>
  <c r="L77" i="56"/>
  <c r="H38" i="56" s="1"/>
  <c r="D77" i="56"/>
  <c r="C77" i="56"/>
  <c r="B77" i="56"/>
  <c r="L76" i="56"/>
  <c r="D76" i="56"/>
  <c r="C76" i="56"/>
  <c r="B76" i="56"/>
  <c r="L75" i="56"/>
  <c r="D75" i="56"/>
  <c r="C75" i="56"/>
  <c r="B75" i="56"/>
  <c r="L74" i="56"/>
  <c r="D74" i="56"/>
  <c r="C74" i="56"/>
  <c r="B74" i="56"/>
  <c r="L73" i="56"/>
  <c r="D73" i="56"/>
  <c r="C73" i="56"/>
  <c r="B73" i="56"/>
  <c r="L72" i="56"/>
  <c r="H33" i="56" s="1"/>
  <c r="K33" i="56" s="1"/>
  <c r="D72" i="56"/>
  <c r="C72" i="56"/>
  <c r="B72" i="56"/>
  <c r="L71" i="56"/>
  <c r="H32" i="56" s="1"/>
  <c r="K32" i="56" s="1"/>
  <c r="D71" i="56"/>
  <c r="C71" i="56"/>
  <c r="B71" i="56"/>
  <c r="L70" i="56"/>
  <c r="H31" i="56" s="1"/>
  <c r="K31" i="56" s="1"/>
  <c r="D70" i="56"/>
  <c r="C70" i="56"/>
  <c r="B70" i="56"/>
  <c r="L69" i="56"/>
  <c r="H30" i="56" s="1"/>
  <c r="K30" i="56" s="1"/>
  <c r="D69" i="56"/>
  <c r="C69" i="56"/>
  <c r="B69" i="56"/>
  <c r="L68" i="56"/>
  <c r="H29" i="56" s="1"/>
  <c r="K29" i="56" s="1"/>
  <c r="D68" i="56"/>
  <c r="C68" i="56"/>
  <c r="B68" i="56"/>
  <c r="L67" i="56"/>
  <c r="H28" i="56" s="1"/>
  <c r="K28" i="56" s="1"/>
  <c r="D67" i="56"/>
  <c r="C67" i="56"/>
  <c r="B67" i="56"/>
  <c r="L66" i="56"/>
  <c r="H27" i="56" s="1"/>
  <c r="K27" i="56" s="1"/>
  <c r="D66" i="56"/>
  <c r="C66" i="56"/>
  <c r="B66" i="56"/>
  <c r="L65" i="56"/>
  <c r="H26" i="56" s="1"/>
  <c r="K26" i="56" s="1"/>
  <c r="D65" i="56"/>
  <c r="C65" i="56"/>
  <c r="B65" i="56"/>
  <c r="L64" i="56"/>
  <c r="H25" i="56" s="1"/>
  <c r="K25" i="56" s="1"/>
  <c r="D64" i="56"/>
  <c r="C64" i="56"/>
  <c r="B64" i="56"/>
  <c r="L63" i="56"/>
  <c r="H24" i="56" s="1"/>
  <c r="K24" i="56" s="1"/>
  <c r="D63" i="56"/>
  <c r="C63" i="56"/>
  <c r="B63" i="56"/>
  <c r="A57" i="56"/>
  <c r="A58" i="56" s="1"/>
  <c r="A59" i="56" s="1"/>
  <c r="A60" i="56" s="1"/>
  <c r="A61" i="56" s="1"/>
  <c r="A62" i="56" s="1"/>
  <c r="A63" i="56" s="1"/>
  <c r="A64" i="56" s="1"/>
  <c r="A65" i="56" s="1"/>
  <c r="A66" i="56" s="1"/>
  <c r="A67" i="56" s="1"/>
  <c r="A68" i="56" s="1"/>
  <c r="A69" i="56" s="1"/>
  <c r="A70" i="56" s="1"/>
  <c r="A71" i="56" s="1"/>
  <c r="A72" i="56" s="1"/>
  <c r="A73" i="56" s="1"/>
  <c r="L62" i="56"/>
  <c r="H23" i="56" s="1"/>
  <c r="K23" i="56" s="1"/>
  <c r="D62" i="56"/>
  <c r="C62" i="56"/>
  <c r="B62" i="56"/>
  <c r="L61" i="56"/>
  <c r="H22" i="56" s="1"/>
  <c r="K22" i="56" s="1"/>
  <c r="D61" i="56"/>
  <c r="C61" i="56"/>
  <c r="B61" i="56"/>
  <c r="L60" i="56"/>
  <c r="H21" i="56" s="1"/>
  <c r="K21" i="56" s="1"/>
  <c r="D60" i="56"/>
  <c r="C60" i="56"/>
  <c r="B60" i="56"/>
  <c r="L59" i="56"/>
  <c r="H20" i="56" s="1"/>
  <c r="K20" i="56" s="1"/>
  <c r="D59" i="56"/>
  <c r="C59" i="56"/>
  <c r="B59" i="56"/>
  <c r="L58" i="56"/>
  <c r="H19" i="56" s="1"/>
  <c r="K19" i="56" s="1"/>
  <c r="D58" i="56"/>
  <c r="C58" i="56"/>
  <c r="B58" i="56"/>
  <c r="L57" i="56"/>
  <c r="H18" i="56" s="1"/>
  <c r="K18" i="56" s="1"/>
  <c r="D57" i="56"/>
  <c r="C57" i="56"/>
  <c r="B57" i="56"/>
  <c r="L56" i="56"/>
  <c r="H17" i="56" s="1"/>
  <c r="K17" i="56" s="1"/>
  <c r="D56" i="56"/>
  <c r="C56" i="56"/>
  <c r="B56" i="56"/>
  <c r="R42" i="56"/>
  <c r="Q42" i="56"/>
  <c r="P42" i="56"/>
  <c r="N42" i="56"/>
  <c r="M42" i="56"/>
  <c r="J42" i="56"/>
  <c r="G42" i="56"/>
  <c r="F42" i="56"/>
  <c r="K38" i="56"/>
  <c r="L38" i="56" s="1"/>
  <c r="A18" i="56"/>
  <c r="A19" i="56" s="1"/>
  <c r="A20" i="56" s="1"/>
  <c r="A21" i="56" s="1"/>
  <c r="A22" i="56" s="1"/>
  <c r="A23" i="56" s="1"/>
  <c r="A24" i="56" s="1"/>
  <c r="A25" i="56" s="1"/>
  <c r="A26" i="56" s="1"/>
  <c r="A27" i="56" s="1"/>
  <c r="A28" i="56" s="1"/>
  <c r="A29" i="56" s="1"/>
  <c r="A30" i="56" s="1"/>
  <c r="A31" i="56" s="1"/>
  <c r="A32" i="56" s="1"/>
  <c r="A33" i="56" s="1"/>
  <c r="A34" i="56" s="1"/>
  <c r="K80" i="98"/>
  <c r="J80" i="98"/>
  <c r="I80" i="98"/>
  <c r="H80" i="98"/>
  <c r="G80" i="98"/>
  <c r="F80" i="98"/>
  <c r="E80" i="98"/>
  <c r="L79" i="98"/>
  <c r="D79" i="98"/>
  <c r="C79" i="98"/>
  <c r="B79" i="98"/>
  <c r="L78" i="98"/>
  <c r="D78" i="98"/>
  <c r="C78" i="98"/>
  <c r="B78" i="98"/>
  <c r="L77" i="98"/>
  <c r="D77" i="98"/>
  <c r="C77" i="98"/>
  <c r="B77" i="98"/>
  <c r="L76" i="98"/>
  <c r="D76" i="98"/>
  <c r="C76" i="98"/>
  <c r="B76" i="98"/>
  <c r="L75" i="98"/>
  <c r="D75" i="98"/>
  <c r="C75" i="98"/>
  <c r="B75" i="98"/>
  <c r="L74" i="98"/>
  <c r="D74" i="98"/>
  <c r="C74" i="98"/>
  <c r="B74" i="98"/>
  <c r="L73" i="98"/>
  <c r="D73" i="98"/>
  <c r="C73" i="98"/>
  <c r="B73" i="98"/>
  <c r="L72" i="98"/>
  <c r="D72" i="98"/>
  <c r="C72" i="98"/>
  <c r="B72" i="98"/>
  <c r="L71" i="98"/>
  <c r="D71" i="98"/>
  <c r="C71" i="98"/>
  <c r="B71" i="98"/>
  <c r="L70" i="98"/>
  <c r="D70" i="98"/>
  <c r="C70" i="98"/>
  <c r="B70" i="98"/>
  <c r="L69" i="98"/>
  <c r="D69" i="98"/>
  <c r="C69" i="98"/>
  <c r="B69" i="98"/>
  <c r="L68" i="98"/>
  <c r="D68" i="98"/>
  <c r="C68" i="98"/>
  <c r="B68" i="98"/>
  <c r="L67" i="98"/>
  <c r="D67" i="98"/>
  <c r="C67" i="98"/>
  <c r="B67" i="98"/>
  <c r="L66" i="98"/>
  <c r="D66" i="98"/>
  <c r="C66" i="98"/>
  <c r="B66" i="98"/>
  <c r="A56" i="98"/>
  <c r="A57" i="98" s="1"/>
  <c r="A58" i="98" s="1"/>
  <c r="A59" i="98" s="1"/>
  <c r="A60" i="98" s="1"/>
  <c r="A61" i="98" s="1"/>
  <c r="A62" i="98" s="1"/>
  <c r="A63" i="98" s="1"/>
  <c r="A64" i="98" s="1"/>
  <c r="A65" i="98" s="1"/>
  <c r="A66" i="98" s="1"/>
  <c r="A67" i="98" s="1"/>
  <c r="A68" i="98" s="1"/>
  <c r="A69" i="98" s="1"/>
  <c r="A70" i="98" s="1"/>
  <c r="A71" i="98" s="1"/>
  <c r="A72" i="98" s="1"/>
  <c r="L65" i="98"/>
  <c r="D65" i="98"/>
  <c r="C65" i="98"/>
  <c r="B65" i="98"/>
  <c r="L64" i="98"/>
  <c r="D64" i="98"/>
  <c r="C64" i="98"/>
  <c r="B64" i="98"/>
  <c r="L63" i="98"/>
  <c r="D63" i="98"/>
  <c r="C63" i="98"/>
  <c r="B63" i="98"/>
  <c r="L62" i="98"/>
  <c r="D62" i="98"/>
  <c r="C62" i="98"/>
  <c r="B62" i="98"/>
  <c r="L61" i="98"/>
  <c r="D61" i="98"/>
  <c r="C61" i="98"/>
  <c r="B61" i="98"/>
  <c r="L60" i="98"/>
  <c r="D60" i="98"/>
  <c r="C60" i="98"/>
  <c r="B60" i="98"/>
  <c r="L59" i="98"/>
  <c r="D59" i="98"/>
  <c r="C59" i="98"/>
  <c r="B59" i="98"/>
  <c r="L58" i="98"/>
  <c r="L55" i="98"/>
  <c r="L56" i="98"/>
  <c r="L57" i="98"/>
  <c r="D58" i="98"/>
  <c r="C58" i="98"/>
  <c r="B58" i="98"/>
  <c r="D57" i="98"/>
  <c r="C57" i="98"/>
  <c r="B57" i="98"/>
  <c r="D56" i="98"/>
  <c r="C56" i="98"/>
  <c r="B56" i="98"/>
  <c r="D55" i="98"/>
  <c r="C55" i="98"/>
  <c r="B55" i="98"/>
  <c r="R42" i="98"/>
  <c r="Q42" i="98"/>
  <c r="P42" i="98"/>
  <c r="N42" i="98"/>
  <c r="M42" i="98"/>
  <c r="J42" i="98"/>
  <c r="G42" i="98"/>
  <c r="F42" i="98"/>
  <c r="A18" i="98"/>
  <c r="A19" i="98" s="1"/>
  <c r="A20" i="98" s="1"/>
  <c r="A21" i="98" s="1"/>
  <c r="A22" i="98" s="1"/>
  <c r="A23" i="98" s="1"/>
  <c r="A24" i="98" s="1"/>
  <c r="A25" i="98" s="1"/>
  <c r="A26" i="98" s="1"/>
  <c r="A27" i="98" s="1"/>
  <c r="A28" i="98" s="1"/>
  <c r="A29" i="98" s="1"/>
  <c r="A30" i="98" s="1"/>
  <c r="A31" i="98" s="1"/>
  <c r="A32" i="98" s="1"/>
  <c r="A33" i="98" s="1"/>
  <c r="A34" i="98" s="1"/>
  <c r="K81" i="54"/>
  <c r="J81" i="54"/>
  <c r="I81" i="54"/>
  <c r="H81" i="54"/>
  <c r="G81" i="54"/>
  <c r="F81" i="54"/>
  <c r="E81" i="54"/>
  <c r="L80" i="54"/>
  <c r="H41" i="54" s="1"/>
  <c r="K41" i="54" s="1"/>
  <c r="L41" i="54" s="1"/>
  <c r="D80" i="54"/>
  <c r="C80" i="54"/>
  <c r="B80" i="54"/>
  <c r="L79" i="54"/>
  <c r="H40" i="54" s="1"/>
  <c r="K40" i="54" s="1"/>
  <c r="L40" i="54" s="1"/>
  <c r="D79" i="54"/>
  <c r="C79" i="54"/>
  <c r="B79" i="54"/>
  <c r="L78" i="54"/>
  <c r="H39" i="54" s="1"/>
  <c r="K39" i="54" s="1"/>
  <c r="L39" i="54" s="1"/>
  <c r="D78" i="54"/>
  <c r="C78" i="54"/>
  <c r="B78" i="54"/>
  <c r="L77" i="54"/>
  <c r="H38" i="54" s="1"/>
  <c r="K38" i="54" s="1"/>
  <c r="L38" i="54" s="1"/>
  <c r="D77" i="54"/>
  <c r="C77" i="54"/>
  <c r="B77" i="54"/>
  <c r="L76" i="54"/>
  <c r="H37" i="54" s="1"/>
  <c r="K37" i="54" s="1"/>
  <c r="L37" i="54" s="1"/>
  <c r="D76" i="54"/>
  <c r="C76" i="54"/>
  <c r="B76" i="54"/>
  <c r="L75" i="54"/>
  <c r="H36" i="54" s="1"/>
  <c r="K36" i="54" s="1"/>
  <c r="L36" i="54" s="1"/>
  <c r="D75" i="54"/>
  <c r="C75" i="54"/>
  <c r="B75" i="54"/>
  <c r="L74" i="54"/>
  <c r="H35" i="54" s="1"/>
  <c r="K35" i="54" s="1"/>
  <c r="L35" i="54" s="1"/>
  <c r="D74" i="54"/>
  <c r="C74" i="54"/>
  <c r="B74" i="54"/>
  <c r="L73" i="54"/>
  <c r="H34" i="54" s="1"/>
  <c r="K34" i="54" s="1"/>
  <c r="L34" i="54" s="1"/>
  <c r="D73" i="54"/>
  <c r="C73" i="54"/>
  <c r="B73" i="54"/>
  <c r="L72" i="54"/>
  <c r="H33" i="54" s="1"/>
  <c r="K33" i="54" s="1"/>
  <c r="L33" i="54" s="1"/>
  <c r="D72" i="54"/>
  <c r="C72" i="54"/>
  <c r="B72" i="54"/>
  <c r="L71" i="54"/>
  <c r="H32" i="54" s="1"/>
  <c r="K32" i="54" s="1"/>
  <c r="L32" i="54" s="1"/>
  <c r="D71" i="54"/>
  <c r="C71" i="54"/>
  <c r="B71" i="54"/>
  <c r="L70" i="54"/>
  <c r="H31" i="54" s="1"/>
  <c r="K31" i="54" s="1"/>
  <c r="L31" i="54" s="1"/>
  <c r="D70" i="54"/>
  <c r="C70" i="54"/>
  <c r="B70" i="54"/>
  <c r="L69" i="54"/>
  <c r="H30" i="54" s="1"/>
  <c r="K30" i="54" s="1"/>
  <c r="L30" i="54" s="1"/>
  <c r="D69" i="54"/>
  <c r="C69" i="54"/>
  <c r="B69" i="54"/>
  <c r="L68" i="54"/>
  <c r="H29" i="54" s="1"/>
  <c r="K29" i="54" s="1"/>
  <c r="L29" i="54" s="1"/>
  <c r="D68" i="54"/>
  <c r="C68" i="54"/>
  <c r="B68" i="54"/>
  <c r="L67" i="54"/>
  <c r="H28" i="54" s="1"/>
  <c r="K28" i="54" s="1"/>
  <c r="L28" i="54" s="1"/>
  <c r="D67" i="54"/>
  <c r="C67" i="54"/>
  <c r="B67" i="54"/>
  <c r="L66" i="54"/>
  <c r="H27" i="54" s="1"/>
  <c r="K27" i="54" s="1"/>
  <c r="L27" i="54" s="1"/>
  <c r="D66" i="54"/>
  <c r="C66" i="54"/>
  <c r="B66" i="54"/>
  <c r="L65" i="54"/>
  <c r="H26" i="54" s="1"/>
  <c r="K26" i="54" s="1"/>
  <c r="L26" i="54" s="1"/>
  <c r="D65" i="54"/>
  <c r="C65" i="54"/>
  <c r="B65" i="54"/>
  <c r="L64" i="54"/>
  <c r="H25" i="54" s="1"/>
  <c r="K25" i="54" s="1"/>
  <c r="L25" i="54" s="1"/>
  <c r="D64" i="54"/>
  <c r="C64" i="54"/>
  <c r="B64" i="54"/>
  <c r="L63" i="54"/>
  <c r="H24" i="54" s="1"/>
  <c r="K24" i="54" s="1"/>
  <c r="L24" i="54" s="1"/>
  <c r="D63" i="54"/>
  <c r="C63" i="54"/>
  <c r="B63" i="54"/>
  <c r="A57" i="54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L62" i="54"/>
  <c r="H23" i="54" s="1"/>
  <c r="K23" i="54" s="1"/>
  <c r="L23" i="54" s="1"/>
  <c r="D62" i="54"/>
  <c r="C62" i="54"/>
  <c r="B62" i="54"/>
  <c r="L61" i="54"/>
  <c r="D61" i="54"/>
  <c r="C61" i="54"/>
  <c r="B61" i="54"/>
  <c r="L60" i="54"/>
  <c r="D60" i="54"/>
  <c r="C60" i="54"/>
  <c r="B60" i="54"/>
  <c r="L59" i="54"/>
  <c r="H20" i="54" s="1"/>
  <c r="K20" i="54" s="1"/>
  <c r="L56" i="54"/>
  <c r="H17" i="54" s="1"/>
  <c r="K17" i="54" s="1"/>
  <c r="L57" i="54"/>
  <c r="H18" i="54" s="1"/>
  <c r="K18" i="54" s="1"/>
  <c r="L58" i="54"/>
  <c r="H19" i="54" s="1"/>
  <c r="K19" i="54" s="1"/>
  <c r="D59" i="54"/>
  <c r="C59" i="54"/>
  <c r="B59" i="54"/>
  <c r="D58" i="54"/>
  <c r="C58" i="54"/>
  <c r="B58" i="54"/>
  <c r="D57" i="54"/>
  <c r="C57" i="54"/>
  <c r="B57" i="54"/>
  <c r="D56" i="54"/>
  <c r="C56" i="54"/>
  <c r="B56" i="54"/>
  <c r="R42" i="54"/>
  <c r="Q42" i="54"/>
  <c r="P42" i="54"/>
  <c r="N42" i="54"/>
  <c r="M42" i="54"/>
  <c r="J42" i="54"/>
  <c r="G42" i="54"/>
  <c r="F42" i="54"/>
  <c r="A18" i="54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A34" i="54" s="1"/>
  <c r="K82" i="97"/>
  <c r="J82" i="97"/>
  <c r="I82" i="97"/>
  <c r="H82" i="97"/>
  <c r="G82" i="97"/>
  <c r="F82" i="97"/>
  <c r="E82" i="97"/>
  <c r="H26" i="97"/>
  <c r="H27" i="97" s="1"/>
  <c r="H43" i="97" s="1"/>
  <c r="K25" i="97"/>
  <c r="L25" i="97" s="1"/>
  <c r="K24" i="97"/>
  <c r="K23" i="97"/>
  <c r="L57" i="97"/>
  <c r="O39" i="56"/>
  <c r="S39" i="56" s="1"/>
  <c r="T39" i="56" s="1"/>
  <c r="O32" i="57"/>
  <c r="S32" i="57" s="1"/>
  <c r="T32" i="57" s="1"/>
  <c r="H42" i="100"/>
  <c r="O33" i="57"/>
  <c r="S33" i="57" s="1"/>
  <c r="T33" i="57" s="1"/>
  <c r="O27" i="57"/>
  <c r="S27" i="57" s="1"/>
  <c r="T27" i="57" s="1"/>
  <c r="L23" i="97" l="1"/>
  <c r="L24" i="97"/>
  <c r="K26" i="97"/>
  <c r="L26" i="97" s="1"/>
  <c r="O32" i="247"/>
  <c r="H22" i="54"/>
  <c r="K22" i="54" s="1"/>
  <c r="L17" i="56"/>
  <c r="O17" i="56"/>
  <c r="O20" i="56"/>
  <c r="L20" i="56"/>
  <c r="S20" i="56" s="1"/>
  <c r="T20" i="56" s="1"/>
  <c r="L23" i="56"/>
  <c r="O23" i="56"/>
  <c r="L18" i="247"/>
  <c r="O18" i="247"/>
  <c r="L18" i="54"/>
  <c r="O18" i="54"/>
  <c r="O17" i="247"/>
  <c r="L17" i="247"/>
  <c r="H37" i="56"/>
  <c r="K37" i="56" s="1"/>
  <c r="O18" i="248"/>
  <c r="S18" i="248" s="1"/>
  <c r="T18" i="248" s="1"/>
  <c r="O31" i="57"/>
  <c r="S31" i="57" s="1"/>
  <c r="T31" i="57" s="1"/>
  <c r="H35" i="56"/>
  <c r="K35" i="56" s="1"/>
  <c r="L17" i="54"/>
  <c r="O17" i="54"/>
  <c r="L25" i="56"/>
  <c r="O25" i="56"/>
  <c r="O26" i="56"/>
  <c r="L26" i="56"/>
  <c r="O39" i="54"/>
  <c r="S39" i="54" s="1"/>
  <c r="T39" i="54" s="1"/>
  <c r="L20" i="54"/>
  <c r="O20" i="54"/>
  <c r="L18" i="56"/>
  <c r="O18" i="56"/>
  <c r="L21" i="56"/>
  <c r="O21" i="56"/>
  <c r="O29" i="56"/>
  <c r="L29" i="56"/>
  <c r="S29" i="56" s="1"/>
  <c r="T29" i="56" s="1"/>
  <c r="L24" i="56"/>
  <c r="O24" i="56"/>
  <c r="O27" i="56"/>
  <c r="L27" i="56"/>
  <c r="O30" i="56"/>
  <c r="L30" i="56"/>
  <c r="L33" i="56"/>
  <c r="O33" i="56"/>
  <c r="H36" i="56"/>
  <c r="K36" i="56" s="1"/>
  <c r="H34" i="56"/>
  <c r="K34" i="56" s="1"/>
  <c r="L34" i="56" s="1"/>
  <c r="L28" i="56"/>
  <c r="O28" i="56"/>
  <c r="L32" i="56"/>
  <c r="O32" i="56"/>
  <c r="O36" i="57"/>
  <c r="S36" i="57" s="1"/>
  <c r="T36" i="57" s="1"/>
  <c r="O30" i="54"/>
  <c r="S30" i="54" s="1"/>
  <c r="T30" i="54" s="1"/>
  <c r="O31" i="56"/>
  <c r="L31" i="56"/>
  <c r="O17" i="248"/>
  <c r="L19" i="54"/>
  <c r="O19" i="54"/>
  <c r="H21" i="54"/>
  <c r="K21" i="54" s="1"/>
  <c r="L19" i="56"/>
  <c r="O19" i="56"/>
  <c r="S19" i="56" s="1"/>
  <c r="T19" i="56" s="1"/>
  <c r="L22" i="56"/>
  <c r="O22" i="56"/>
  <c r="A18" i="97"/>
  <c r="O25" i="57"/>
  <c r="O40" i="54"/>
  <c r="S40" i="54" s="1"/>
  <c r="T40" i="54" s="1"/>
  <c r="O22" i="57"/>
  <c r="L81" i="56"/>
  <c r="O41" i="56"/>
  <c r="S41" i="56" s="1"/>
  <c r="T41" i="56" s="1"/>
  <c r="H42" i="56"/>
  <c r="O40" i="56"/>
  <c r="S40" i="56" s="1"/>
  <c r="T40" i="56" s="1"/>
  <c r="O26" i="57"/>
  <c r="S26" i="57" s="1"/>
  <c r="T26" i="57" s="1"/>
  <c r="O24" i="54"/>
  <c r="S24" i="54" s="1"/>
  <c r="T24" i="54" s="1"/>
  <c r="O34" i="247"/>
  <c r="S34" i="247" s="1"/>
  <c r="T34" i="247" s="1"/>
  <c r="O32" i="54"/>
  <c r="O18" i="57"/>
  <c r="S18" i="57" s="1"/>
  <c r="T18" i="57" s="1"/>
  <c r="O28" i="54"/>
  <c r="S28" i="54" s="1"/>
  <c r="T28" i="54" s="1"/>
  <c r="L81" i="57"/>
  <c r="L82" i="97"/>
  <c r="O29" i="57"/>
  <c r="S29" i="57" s="1"/>
  <c r="T29" i="57" s="1"/>
  <c r="O38" i="57"/>
  <c r="O36" i="54"/>
  <c r="O21" i="57"/>
  <c r="S21" i="57" s="1"/>
  <c r="T21" i="57" s="1"/>
  <c r="O30" i="247"/>
  <c r="S30" i="247" s="1"/>
  <c r="T30" i="247" s="1"/>
  <c r="O28" i="247"/>
  <c r="O33" i="54"/>
  <c r="O37" i="54"/>
  <c r="S37" i="54" s="1"/>
  <c r="T37" i="54" s="1"/>
  <c r="O25" i="54"/>
  <c r="S25" i="54" s="1"/>
  <c r="T25" i="54" s="1"/>
  <c r="O30" i="57"/>
  <c r="O28" i="57"/>
  <c r="O34" i="57"/>
  <c r="O40" i="57"/>
  <c r="O36" i="247"/>
  <c r="S36" i="247" s="1"/>
  <c r="T36" i="247" s="1"/>
  <c r="O38" i="54"/>
  <c r="S38" i="54" s="1"/>
  <c r="T38" i="54" s="1"/>
  <c r="O20" i="57"/>
  <c r="O23" i="57"/>
  <c r="O31" i="54"/>
  <c r="S31" i="54" s="1"/>
  <c r="T31" i="54" s="1"/>
  <c r="O22" i="247"/>
  <c r="L80" i="248"/>
  <c r="O38" i="56"/>
  <c r="S38" i="56" s="1"/>
  <c r="T38" i="56" s="1"/>
  <c r="O18" i="97"/>
  <c r="S18" i="97" s="1"/>
  <c r="T18" i="97" s="1"/>
  <c r="O23" i="97"/>
  <c r="O17" i="57"/>
  <c r="S17" i="57" s="1"/>
  <c r="T17" i="57" s="1"/>
  <c r="O21" i="247"/>
  <c r="O20" i="247"/>
  <c r="O19" i="247"/>
  <c r="O23" i="54"/>
  <c r="S23" i="54" s="1"/>
  <c r="T23" i="54" s="1"/>
  <c r="O24" i="97"/>
  <c r="O25" i="97"/>
  <c r="S25" i="97" s="1"/>
  <c r="T25" i="97" s="1"/>
  <c r="H42" i="247"/>
  <c r="O26" i="247"/>
  <c r="S26" i="247" s="1"/>
  <c r="T26" i="247" s="1"/>
  <c r="O27" i="54"/>
  <c r="S27" i="54" s="1"/>
  <c r="T27" i="54" s="1"/>
  <c r="S36" i="54"/>
  <c r="T36" i="54" s="1"/>
  <c r="O35" i="54"/>
  <c r="O39" i="57"/>
  <c r="O41" i="54"/>
  <c r="L81" i="54"/>
  <c r="O34" i="54"/>
  <c r="L80" i="98"/>
  <c r="O37" i="247"/>
  <c r="O29" i="54"/>
  <c r="O26" i="54"/>
  <c r="O35" i="57"/>
  <c r="O41" i="57"/>
  <c r="O34" i="56"/>
  <c r="O37" i="57"/>
  <c r="S37" i="57" s="1"/>
  <c r="T37" i="57" s="1"/>
  <c r="O24" i="57"/>
  <c r="S24" i="57" s="1"/>
  <c r="T24" i="57" s="1"/>
  <c r="H42" i="57"/>
  <c r="K19" i="57"/>
  <c r="L19" i="57" s="1"/>
  <c r="H42" i="248"/>
  <c r="L80" i="100"/>
  <c r="O29" i="247"/>
  <c r="S29" i="247" s="1"/>
  <c r="T29" i="247" s="1"/>
  <c r="O41" i="247"/>
  <c r="S41" i="247" s="1"/>
  <c r="T41" i="247" s="1"/>
  <c r="O25" i="247"/>
  <c r="S25" i="247" s="1"/>
  <c r="T25" i="247" s="1"/>
  <c r="K42" i="247"/>
  <c r="O40" i="247"/>
  <c r="S32" i="247"/>
  <c r="T32" i="247" s="1"/>
  <c r="O24" i="247"/>
  <c r="S24" i="247" s="1"/>
  <c r="T24" i="247" s="1"/>
  <c r="O39" i="247"/>
  <c r="O23" i="247"/>
  <c r="L81" i="247"/>
  <c r="O38" i="247"/>
  <c r="O27" i="247"/>
  <c r="K42" i="248"/>
  <c r="O35" i="247"/>
  <c r="S35" i="247" s="1"/>
  <c r="T35" i="247" s="1"/>
  <c r="O33" i="247"/>
  <c r="S33" i="247" s="1"/>
  <c r="T33" i="247" s="1"/>
  <c r="O31" i="247"/>
  <c r="S31" i="247" s="1"/>
  <c r="T31" i="247" s="1"/>
  <c r="A24" i="97" l="1"/>
  <c r="A25" i="97" s="1"/>
  <c r="A26" i="97" s="1"/>
  <c r="A19" i="97"/>
  <c r="K27" i="97"/>
  <c r="K43" i="97" s="1"/>
  <c r="L27" i="97"/>
  <c r="L43" i="97" s="1"/>
  <c r="O26" i="97"/>
  <c r="O27" i="97" s="1"/>
  <c r="S24" i="97"/>
  <c r="O17" i="97"/>
  <c r="O20" i="97" s="1"/>
  <c r="S17" i="247"/>
  <c r="T17" i="247" s="1"/>
  <c r="S30" i="56"/>
  <c r="T30" i="56" s="1"/>
  <c r="S26" i="56"/>
  <c r="T26" i="56" s="1"/>
  <c r="S27" i="56"/>
  <c r="T27" i="56" s="1"/>
  <c r="S24" i="56"/>
  <c r="T24" i="56" s="1"/>
  <c r="S19" i="54"/>
  <c r="T19" i="54" s="1"/>
  <c r="S18" i="247"/>
  <c r="T18" i="247" s="1"/>
  <c r="L37" i="56"/>
  <c r="O37" i="56"/>
  <c r="L22" i="54"/>
  <c r="O22" i="54"/>
  <c r="S22" i="54" s="1"/>
  <c r="T22" i="54" s="1"/>
  <c r="L21" i="54"/>
  <c r="O21" i="54"/>
  <c r="S21" i="54" s="1"/>
  <c r="T21" i="54" s="1"/>
  <c r="L35" i="56"/>
  <c r="O35" i="56"/>
  <c r="K42" i="56"/>
  <c r="L36" i="56"/>
  <c r="O36" i="56"/>
  <c r="S20" i="54"/>
  <c r="T20" i="54" s="1"/>
  <c r="S23" i="56"/>
  <c r="T23" i="56" s="1"/>
  <c r="S17" i="56"/>
  <c r="T17" i="56" s="1"/>
  <c r="L42" i="247"/>
  <c r="S25" i="56"/>
  <c r="T25" i="56" s="1"/>
  <c r="S32" i="56"/>
  <c r="T32" i="56" s="1"/>
  <c r="S18" i="54"/>
  <c r="T18" i="54" s="1"/>
  <c r="S17" i="248"/>
  <c r="T17" i="248" s="1"/>
  <c r="S28" i="56"/>
  <c r="T28" i="56" s="1"/>
  <c r="S33" i="56"/>
  <c r="T33" i="56" s="1"/>
  <c r="S21" i="56"/>
  <c r="T21" i="56" s="1"/>
  <c r="S17" i="54"/>
  <c r="T17" i="54" s="1"/>
  <c r="S22" i="56"/>
  <c r="T22" i="56" s="1"/>
  <c r="S31" i="56"/>
  <c r="T31" i="56" s="1"/>
  <c r="S18" i="56"/>
  <c r="T18" i="56" s="1"/>
  <c r="S22" i="57"/>
  <c r="T22" i="57" s="1"/>
  <c r="S25" i="57"/>
  <c r="T25" i="57" s="1"/>
  <c r="S32" i="54"/>
  <c r="T32" i="54" s="1"/>
  <c r="L42" i="57"/>
  <c r="S23" i="57"/>
  <c r="T23" i="57" s="1"/>
  <c r="S30" i="57"/>
  <c r="T30" i="57" s="1"/>
  <c r="L42" i="54"/>
  <c r="S20" i="57"/>
  <c r="T20" i="57" s="1"/>
  <c r="S28" i="247"/>
  <c r="T28" i="247" s="1"/>
  <c r="S21" i="247"/>
  <c r="T21" i="247" s="1"/>
  <c r="S22" i="247"/>
  <c r="T22" i="247" s="1"/>
  <c r="S19" i="247"/>
  <c r="T19" i="247" s="1"/>
  <c r="S20" i="247"/>
  <c r="T20" i="247" s="1"/>
  <c r="S23" i="97"/>
  <c r="S40" i="57"/>
  <c r="T40" i="57" s="1"/>
  <c r="S38" i="57"/>
  <c r="T38" i="57" s="1"/>
  <c r="S34" i="57"/>
  <c r="T34" i="57" s="1"/>
  <c r="S33" i="54"/>
  <c r="T33" i="54" s="1"/>
  <c r="S28" i="57"/>
  <c r="T28" i="57" s="1"/>
  <c r="S38" i="247"/>
  <c r="T38" i="247" s="1"/>
  <c r="S34" i="56"/>
  <c r="T34" i="56" s="1"/>
  <c r="S41" i="57"/>
  <c r="T41" i="57" s="1"/>
  <c r="S23" i="247"/>
  <c r="T23" i="247" s="1"/>
  <c r="O42" i="248"/>
  <c r="S35" i="57"/>
  <c r="T35" i="57" s="1"/>
  <c r="O42" i="100"/>
  <c r="K42" i="57"/>
  <c r="O19" i="57"/>
  <c r="O42" i="57" s="1"/>
  <c r="S37" i="247"/>
  <c r="T37" i="247" s="1"/>
  <c r="S34" i="54"/>
  <c r="T34" i="54" s="1"/>
  <c r="S39" i="57"/>
  <c r="T39" i="57" s="1"/>
  <c r="S35" i="54"/>
  <c r="T35" i="54" s="1"/>
  <c r="S41" i="54"/>
  <c r="T41" i="54" s="1"/>
  <c r="S39" i="247"/>
  <c r="T39" i="247" s="1"/>
  <c r="L42" i="100"/>
  <c r="S26" i="54"/>
  <c r="T26" i="54" s="1"/>
  <c r="S29" i="54"/>
  <c r="T29" i="54" s="1"/>
  <c r="H42" i="54"/>
  <c r="L42" i="248"/>
  <c r="O42" i="247"/>
  <c r="H42" i="98"/>
  <c r="S27" i="247"/>
  <c r="T27" i="247" s="1"/>
  <c r="S40" i="247"/>
  <c r="T40" i="247" s="1"/>
  <c r="S26" i="97" l="1"/>
  <c r="T26" i="97" s="1"/>
  <c r="T23" i="97"/>
  <c r="S27" i="97"/>
  <c r="O43" i="97"/>
  <c r="S17" i="97"/>
  <c r="S20" i="97" s="1"/>
  <c r="T24" i="97"/>
  <c r="S37" i="56"/>
  <c r="T37" i="56" s="1"/>
  <c r="S35" i="56"/>
  <c r="T35" i="56" s="1"/>
  <c r="S36" i="56"/>
  <c r="T36" i="56" s="1"/>
  <c r="L42" i="56"/>
  <c r="O42" i="56"/>
  <c r="O42" i="98"/>
  <c r="K42" i="98"/>
  <c r="S42" i="56"/>
  <c r="T42" i="247"/>
  <c r="S42" i="247"/>
  <c r="O42" i="54"/>
  <c r="K42" i="54"/>
  <c r="S42" i="100"/>
  <c r="T42" i="100"/>
  <c r="S19" i="57"/>
  <c r="T17" i="97" l="1"/>
  <c r="T20" i="97" s="1"/>
  <c r="S43" i="97"/>
  <c r="T27" i="97"/>
  <c r="T42" i="56"/>
  <c r="T19" i="57"/>
  <c r="T42" i="57" s="1"/>
  <c r="S42" i="57"/>
  <c r="S42" i="248"/>
  <c r="L42" i="98"/>
  <c r="T42" i="248"/>
  <c r="T43" i="97" l="1"/>
  <c r="T42" i="54"/>
  <c r="S42" i="54"/>
  <c r="T42" i="98"/>
  <c r="S42" i="98"/>
</calcChain>
</file>

<file path=xl/sharedStrings.xml><?xml version="1.0" encoding="utf-8"?>
<sst xmlns="http://schemas.openxmlformats.org/spreadsheetml/2006/main" count="2607" uniqueCount="259">
  <si>
    <t xml:space="preserve"> </t>
  </si>
  <si>
    <t>FUNCTIONAL AREA:</t>
  </si>
  <si>
    <t>PUBLIC HEALTH</t>
  </si>
  <si>
    <t>DEPARTMENT/AGENCY:</t>
  </si>
  <si>
    <t>PUBLIC HEALTH &amp; SOCIAL SERVICES - DIVISION OF GENERAL ADMINISTRATION</t>
  </si>
  <si>
    <t>PROGRAM:</t>
  </si>
  <si>
    <t>SUPPLY SECTION</t>
  </si>
  <si>
    <t>FUND:</t>
  </si>
  <si>
    <t>GENERAL FUND</t>
  </si>
  <si>
    <t>5100A251752PM003 (per OFB request)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</si>
  <si>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</si>
  <si>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</si>
  <si>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</si>
  <si>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</si>
  <si>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</si>
  <si>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</si>
  <si>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</si>
  <si>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</si>
  <si>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</si>
  <si>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</si>
  <si>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</si>
  <si>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</si>
  <si>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</si>
  <si>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</si>
  <si>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</si>
  <si>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</si>
  <si>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</si>
  <si>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</si>
  <si>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</si>
  <si>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</si>
  <si>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</si>
  <si>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</si>
  <si>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</si>
  <si>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</si>
  <si>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</si>
  <si>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</si>
  <si>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</si>
  <si>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</si>
  <si>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</si>
  <si>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</si>
  <si>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</si>
  <si>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</si>
  <si>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</si>
  <si>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</si>
  <si>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</si>
  <si>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</si>
  <si>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</si>
  <si>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</si>
  <si>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</si>
  <si>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</si>
  <si>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</si>
  <si>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</si>
  <si>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</si>
  <si>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</si>
  <si>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</si>
  <si>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</si>
  <si>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32.35%)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</si>
  <si>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</si>
  <si>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</si>
  <si>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</si>
  <si>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</si>
  <si>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</si>
  <si>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</si>
  <si>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</si>
  <si>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Administrative Aide</t>
  </si>
  <si>
    <t>VACANT</t>
  </si>
  <si>
    <t>FX-01</t>
  </si>
  <si>
    <t>Supply Clerk</t>
  </si>
  <si>
    <t>EX-01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</si>
  <si>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</si>
  <si>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</si>
  <si>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</si>
  <si>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</si>
  <si>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(Proposed) GovGuam contribution rate of 32.35% for the Government of Guam Retirement is subject to change.</t>
  </si>
  <si>
    <t>3/  FY 2025 (Proposed) GovGuam contribution rate of $19.01 (bi-weekly) for DDI is subject to change.</t>
  </si>
  <si>
    <t>4/  FY 2025 (Proposed)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</si>
  <si>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</si>
  <si>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</si>
  <si>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</si>
  <si>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</si>
  <si>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</si>
  <si>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</si>
  <si>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</si>
  <si>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</si>
  <si>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</si>
  <si>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</si>
  <si>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</si>
  <si>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</si>
  <si>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</si>
  <si>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</si>
  <si>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</si>
  <si>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</si>
  <si>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</si>
  <si>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</si>
  <si>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</si>
  <si>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 applicable from 6pm- 6am, employee must work 4 hours consecutive after 6pm for entitlement of the pay</t>
  </si>
  <si>
    <t>Applies to law enforcement personnels</t>
  </si>
  <si>
    <t>Applies to solid waste employees</t>
  </si>
  <si>
    <t>1 ½  of  reg. rate of pay from 12am Friday to 12 midnight Sunday</t>
  </si>
  <si>
    <t>1 ½  of reg. rate of pay on daily work exceeding 8 hours</t>
  </si>
  <si>
    <t>Applicable only to GFD ambulatory service personnel. 15% of reg. rate of pay</t>
  </si>
  <si>
    <t>FACILITIES &amp; MAINTENANCE</t>
  </si>
  <si>
    <t>5100A251754PM006 (per OFB request)</t>
  </si>
  <si>
    <t>Bldg. Custodian Leader</t>
  </si>
  <si>
    <t>Grounds Worker</t>
  </si>
  <si>
    <t>DX-01</t>
  </si>
  <si>
    <t>Maintenance Custodian</t>
  </si>
  <si>
    <t>Building Custodian</t>
  </si>
  <si>
    <t>CX-01</t>
  </si>
  <si>
    <t>Maintenance Worker</t>
  </si>
  <si>
    <t>HX-01</t>
  </si>
  <si>
    <t>Bldg. Maintenance Supervisor</t>
  </si>
  <si>
    <t>LX-01</t>
  </si>
  <si>
    <t>SYSTEMS AND PROGRAMMING GROUP</t>
  </si>
  <si>
    <t>5100A251755DP007 (Per OFB Request)</t>
  </si>
  <si>
    <t>N/A</t>
  </si>
  <si>
    <t>EMERGENCY MEDICAL SERVICES (P.L. 31-146) / HPLO</t>
  </si>
  <si>
    <t>5100C241700GA018 (Per OFB Request)</t>
  </si>
  <si>
    <t>HPLO Administrator</t>
  </si>
  <si>
    <t xml:space="preserve">VACANT (50%) </t>
  </si>
  <si>
    <t>NX-01</t>
  </si>
  <si>
    <t xml:space="preserve">WPS I </t>
  </si>
  <si>
    <t xml:space="preserve">VACANT </t>
  </si>
  <si>
    <t>EX-1</t>
  </si>
  <si>
    <t>DIRECTOR'S OFFICE</t>
  </si>
  <si>
    <t>GENERAL</t>
  </si>
  <si>
    <t>001-100-25-1700001</t>
  </si>
  <si>
    <t>Grade /</t>
  </si>
  <si>
    <t>(J * 30.77%)</t>
  </si>
  <si>
    <t>($19.01*26PP)</t>
  </si>
  <si>
    <t>(Premium)</t>
  </si>
  <si>
    <t>Director (UNC)</t>
  </si>
  <si>
    <t>Arriola, Theresa C. (9/3/2024)</t>
  </si>
  <si>
    <t>ET-16</t>
  </si>
  <si>
    <t>Deputy Director (UNC)</t>
  </si>
  <si>
    <t>Camacho, PeterJohn D. (6/13/2023)</t>
  </si>
  <si>
    <t>ET-09</t>
  </si>
  <si>
    <t>Budget &amp; Management Analyst Supervisor</t>
  </si>
  <si>
    <t>Blaz, Joaquin R. (10/26/2022)</t>
  </si>
  <si>
    <t>QX-09</t>
  </si>
  <si>
    <t>Personnel Officer</t>
  </si>
  <si>
    <t>Villagomez, LaureAl E.B. (4/8/2024)</t>
  </si>
  <si>
    <t>MX-01</t>
  </si>
  <si>
    <t>Safety Officer</t>
  </si>
  <si>
    <t>Taijeron, James F. (6/20/2025)</t>
  </si>
  <si>
    <t>KX-01</t>
  </si>
  <si>
    <t>Special Projects Coordinator (UNC)</t>
  </si>
  <si>
    <t>Sulat, Don RJ S. (4/10/2023)</t>
  </si>
  <si>
    <t>Elliott, Yolanda G. (3/31/2025)</t>
  </si>
  <si>
    <t>NX-07</t>
  </si>
  <si>
    <t>VACANCIES:</t>
  </si>
  <si>
    <t>Public Information Officer</t>
  </si>
  <si>
    <t>VACANT (C. Fernan - 5/12/2025)</t>
  </si>
  <si>
    <t>VACANT (L. Lizama - 4/20/2025)</t>
  </si>
  <si>
    <t>Program Coordinator II</t>
  </si>
  <si>
    <t>VACANT (L. Camacho - 1/1/2024)</t>
  </si>
  <si>
    <t>Program Coordinator IV</t>
  </si>
  <si>
    <t>OX-01</t>
  </si>
  <si>
    <t>Personnel Services Administrator</t>
  </si>
  <si>
    <t>TX-01</t>
  </si>
  <si>
    <t>Equal Employment Opportunity Officer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</si>
  <si>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</si>
  <si>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</si>
  <si>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</si>
  <si>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10% of reg. rate, applicable from 6pm-6am, employee must work 4 hours consecutive after 6pm for entitlement of the pay</t>
  </si>
  <si>
    <t>Applies to law enforcement personnel</t>
  </si>
  <si>
    <t>1 ½ of reg. rate of pay from 12am Friday to 12 midnight Sunday</t>
  </si>
  <si>
    <t>1 ½ of reg. rate of pay on daily work exceeding 8 hours</t>
  </si>
  <si>
    <t>FINANCIAL MANAGEMENT SERVICES</t>
  </si>
  <si>
    <t>001-100-25-1751002</t>
  </si>
  <si>
    <t>Administrative Services Officer</t>
  </si>
  <si>
    <t>Agulto, Margaret Y. (7/5/2022)</t>
  </si>
  <si>
    <t>NX-03</t>
  </si>
  <si>
    <t>Administrative Assistant</t>
  </si>
  <si>
    <t>Blas, Barbara C. (3/18/2013)</t>
  </si>
  <si>
    <t>JX-14</t>
  </si>
  <si>
    <t>Communicable Disease Control Coordinator II</t>
  </si>
  <si>
    <t>Angcao, Allan P. (1/26/2014)</t>
  </si>
  <si>
    <t>NX-09</t>
  </si>
  <si>
    <t xml:space="preserve">Administrative Officer </t>
  </si>
  <si>
    <t>Clerk II</t>
  </si>
  <si>
    <t>Cashier II</t>
  </si>
  <si>
    <t>5100A241752PM003 (per OFB request)</t>
  </si>
  <si>
    <t>(J * 29.43%)</t>
  </si>
  <si>
    <t>1/  Indicate "(LTA)" or "(Temp.)" next to Position Title (where applicable)</t>
  </si>
  <si>
    <t>2/  FY 2024 GovGuam contribution for Life Insurance is $187 per annum</t>
  </si>
  <si>
    <t>MANAGEMENT SUPPORT SERVICES</t>
  </si>
  <si>
    <t>001-100-25-1753005</t>
  </si>
  <si>
    <t>Shelton, Amanda (3/11/2025)</t>
  </si>
  <si>
    <t>Quintanilla, Juanita P. (6/18/2022)</t>
  </si>
  <si>
    <t>NX-04</t>
  </si>
  <si>
    <t>Customer Service Representative in lieu of Administrative Aide (TA)</t>
  </si>
  <si>
    <t>Perez, Russell J. (5/29/2025)</t>
  </si>
  <si>
    <t>Planner I in lieu of Word Processing Secretary I (LTA)</t>
  </si>
  <si>
    <t>Villa, Rasyl B. (5/27/2025)</t>
  </si>
  <si>
    <t>Messenger Clerk</t>
  </si>
  <si>
    <t>Program Coordinator I</t>
  </si>
  <si>
    <t>VACANT (V. Calilung - 12/14/22)</t>
  </si>
  <si>
    <t xml:space="preserve">Customer Service Representative </t>
  </si>
  <si>
    <t>Administrative Officer</t>
  </si>
  <si>
    <t>Word Processing Secretary II</t>
  </si>
  <si>
    <t>Management Analyst II</t>
  </si>
  <si>
    <t>VACANT (B. Taijeron - 12/1/23)</t>
  </si>
  <si>
    <t>Program Coordinator I (LTA)</t>
  </si>
  <si>
    <t>VACANT (K. Lee - 1/13/2024)</t>
  </si>
  <si>
    <t>5100A241754PM006 (per OFB request)</t>
  </si>
  <si>
    <t>5100C121700GA018 (Per OFB Request)</t>
  </si>
  <si>
    <t>(J * 32.35%)</t>
  </si>
  <si>
    <t>PUBLIC HEALTH INFRASTRUCTURE GRANT</t>
  </si>
  <si>
    <t>FEDERAL</t>
  </si>
  <si>
    <t>001-101-23-1700101</t>
  </si>
  <si>
    <t>(J * 30.77%)  2/</t>
  </si>
  <si>
    <t>Program Coordinator I (Workforce Development Coordinator)</t>
  </si>
  <si>
    <t>Moreno, Caitlin Erin C. (6/16/2025)</t>
  </si>
  <si>
    <t>Special Projects Coordinator in lieu of Program Coordinator II (Accreditation Coordinator Support) (UNC)</t>
  </si>
  <si>
    <t>Lizama, Lawrel Joy B. (4/21/2025)</t>
  </si>
  <si>
    <t>Kloulubak, Genevey H. (10/21/2023)</t>
  </si>
  <si>
    <t>LX-06</t>
  </si>
  <si>
    <t>Baza, Nathan J. (6/2/2025)</t>
  </si>
  <si>
    <t xml:space="preserve">Administrative Assistant (TA) </t>
  </si>
  <si>
    <t>Carbonell, Artreo Vince (3/31/2025)</t>
  </si>
  <si>
    <t>JX-01</t>
  </si>
  <si>
    <t>Quenga, Gabrielle T.S. (6/16/2025)</t>
  </si>
  <si>
    <t>Program Coordinator IV (Project Director)</t>
  </si>
  <si>
    <t>Taijeron, Bertha A. (12/1/2023)</t>
  </si>
  <si>
    <t>OX-11</t>
  </si>
  <si>
    <t>Program Coordinator I (TA)</t>
  </si>
  <si>
    <t>Calilung, Virlene Joy P. (6/3/2025)</t>
  </si>
  <si>
    <t>Program Coordinator I (Performance Evaluation and Measures Coordinator)</t>
  </si>
  <si>
    <t>VACANT, Recruitment in progress (R. Padmore-Hill - 7/10/2024)</t>
  </si>
  <si>
    <t>VACANT, (N. Borja - 4/15/2024)</t>
  </si>
  <si>
    <t>VACANT, Recruitment in progress (L. Yamaguchi - 5/31/2024)</t>
  </si>
  <si>
    <t>VACANT (T. Cabrera - 5/24/2024)</t>
  </si>
  <si>
    <t>1/  Indicate "(LTA)", "(TA)", or "(UNC)" next to Position Title (where applicable).</t>
  </si>
  <si>
    <t>HEALTH PROFESSIONAL LICENSING OFFICE</t>
  </si>
  <si>
    <t>6111001-100-25-1700008</t>
  </si>
  <si>
    <t>Hattori III, Baltazar (50%) (04/07/2025)</t>
  </si>
  <si>
    <t xml:space="preserve">Program Coordinator III </t>
  </si>
  <si>
    <t>Bamba, Tammy (7/28/2025)</t>
  </si>
  <si>
    <t>Mendiola-Gogue, Ralia (50%) (12/30/2024)</t>
  </si>
  <si>
    <t>VACANT (R. Carman - 04/18/2025)</t>
  </si>
  <si>
    <t>HX-13</t>
  </si>
  <si>
    <t>VACANT
 (Recruitment in progress)</t>
  </si>
  <si>
    <t xml:space="preserve">Word Processing Secretary II </t>
  </si>
  <si>
    <t>VACANT (50%)</t>
  </si>
  <si>
    <t>Board Investigator</t>
  </si>
  <si>
    <t>Management Analyst I</t>
  </si>
  <si>
    <t>HEALTH PROFESSIONAL LICENSING OFFICE - GUAM BOARD OF MEDICAL EXAMINERS</t>
  </si>
  <si>
    <t>6111001-241-25-1702006</t>
  </si>
  <si>
    <t>HEALTH PROFESSIONAL LICENSING OFFICE - EMERGENCY MEDICAL SERVICES FOR CHILDREN</t>
  </si>
  <si>
    <t>6111001-101-24-1711104</t>
  </si>
  <si>
    <t xml:space="preserve">Administrative Aide </t>
  </si>
  <si>
    <t>Manibusan, Sharon (LTA) (2/13/2025) 
(Recruitment in Progress)</t>
  </si>
  <si>
    <t>Sablan, Breanna (50%) (5/26/2023)</t>
  </si>
  <si>
    <t>OX-07</t>
  </si>
  <si>
    <t>HEALTH PROFESSIONAL LICENSING OFFICE - GUAM BOARD OF NURSE EXAMINERS</t>
  </si>
  <si>
    <t>6111001-241-25-1702002</t>
  </si>
  <si>
    <t xml:space="preserve">Program Coordinator I </t>
  </si>
  <si>
    <t xml:space="preserve">Lee, Kaysie (3/17/2025)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</si>
</sst>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\-&quot;$&quot;#,##0"/>
    <numFmt numFmtId="165" formatCode="&quot;$&quot;#,##0;[Red]\-&quot;$&quot;#,##0"/>
    <numFmt numFmtId="166" formatCode="_-* #,##0.00_-;\-* #,##0.00_-;_-* &quot;-&quot;??_-;_-@_-"/>
    <numFmt numFmtId="167" formatCode="&quot;$&quot;#,##0"/>
    <numFmt numFmtId="168" formatCode="_(* #,##0.00_);_(* \(#,##0.00\);_(* \-??_);_(@_)"/>
    <numFmt numFmtId="169" formatCode="0_);\(0\)"/>
    <numFmt numFmtId="170" formatCode="_(\$* #,##0.00_);_(\$* \(#,##0.00\);_(\$* \-??_);_(@_)"/>
    <numFmt numFmtId="171" formatCode="#.00"/>
    <numFmt numFmtId="172" formatCode="0_ ;\-0\ "/>
  </numFmts>
  <fonts count="57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SWISS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rgb="FF000000"/>
      <name val="Times New Roman"/>
      <family val="1"/>
    </font>
    <font>
      <b/>
      <sz val="9"/>
      <color indexed="8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SWISS"/>
    </font>
    <font>
      <sz val="8"/>
      <color rgb="FF000000"/>
      <name val="SWISS"/>
    </font>
    <font>
      <sz val="10"/>
      <color indexed="8"/>
      <name val="SWISS"/>
    </font>
    <font>
      <sz val="10"/>
      <name val="SWISS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rgb="FF000000"/>
      <name val="Calibri"/>
      <family val="2"/>
    </font>
    <font>
      <b/>
      <sz val="7"/>
      <color rgb="FF000000"/>
      <name val="Times New Roman"/>
      <family val="1"/>
    </font>
    <font>
      <sz val="10"/>
      <color rgb="FF000000"/>
      <name val="SWISS"/>
    </font>
    <font>
      <b/>
      <sz val="10"/>
      <color rgb="FF242424"/>
      <name val="Times New Roman"/>
      <family val="1"/>
    </font>
    <font>
      <b/>
      <sz val="10"/>
      <color indexed="8"/>
      <name val="SWISS"/>
    </font>
  </fonts>
  <fills count="36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  <bgColor rgb="FF000000"/>
      </patternFill>
    </fill>
    <fill>
      <patternFill patternType="gray0625">
        <fgColor rgb="FF000000"/>
        <bgColor rgb="FFFFFFFF"/>
      </patternFill>
    </fill>
    <fill>
      <patternFill patternType="lightGray">
        <fgColor rgb="FF000000"/>
        <bgColor rgb="FFFFFFFF"/>
      </patternFill>
    </fill>
  </fills>
  <borders count="9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333333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70">
    <xf numFmtId="37" fontId="0" fillId="0" borderId="0"/>
    <xf numFmtId="43" fontId="15" fillId="0" borderId="0" applyFont="0" applyFill="0" applyBorder="0" applyAlignment="0" applyProtection="0"/>
    <xf numFmtId="0" fontId="3" fillId="0" borderId="0"/>
    <xf numFmtId="37" fontId="15" fillId="0" borderId="0"/>
    <xf numFmtId="37" fontId="16" fillId="0" borderId="0"/>
    <xf numFmtId="37" fontId="16" fillId="0" borderId="0"/>
    <xf numFmtId="37" fontId="15" fillId="0" borderId="0"/>
    <xf numFmtId="168" fontId="17" fillId="0" borderId="0" applyFill="0" applyBorder="0" applyAlignment="0" applyProtection="0"/>
    <xf numFmtId="37" fontId="15" fillId="0" borderId="0"/>
    <xf numFmtId="0" fontId="18" fillId="0" borderId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37" fontId="19" fillId="0" borderId="0" applyNumberFormat="0" applyFill="0" applyBorder="0" applyAlignment="0" applyProtection="0"/>
    <xf numFmtId="37" fontId="20" fillId="0" borderId="0" applyNumberFormat="0" applyFill="0" applyBorder="0" applyAlignment="0" applyProtection="0"/>
    <xf numFmtId="0" fontId="17" fillId="0" borderId="0"/>
    <xf numFmtId="43" fontId="14" fillId="0" borderId="0" applyFont="0" applyFill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8" borderId="0" applyNumberFormat="0" applyBorder="0" applyAlignment="0" applyProtection="0"/>
    <xf numFmtId="0" fontId="24" fillId="25" borderId="37" applyNumberFormat="0" applyAlignment="0" applyProtection="0"/>
    <xf numFmtId="0" fontId="25" fillId="26" borderId="38" applyNumberFormat="0" applyAlignment="0" applyProtection="0"/>
    <xf numFmtId="170" fontId="17" fillId="0" borderId="0" applyFill="0" applyBorder="0" applyAlignment="0" applyProtection="0"/>
    <xf numFmtId="0" fontId="26" fillId="0" borderId="0">
      <protection locked="0"/>
    </xf>
    <xf numFmtId="0" fontId="27" fillId="0" borderId="0" applyNumberForma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171" fontId="26" fillId="0" borderId="0">
      <protection locked="0"/>
    </xf>
    <xf numFmtId="0" fontId="28" fillId="9" borderId="0" applyNumberFormat="0" applyBorder="0" applyAlignment="0" applyProtection="0"/>
    <xf numFmtId="0" fontId="29" fillId="0" borderId="39" applyNumberFormat="0" applyFill="0" applyAlignment="0" applyProtection="0"/>
    <xf numFmtId="0" fontId="30" fillId="0" borderId="40" applyNumberFormat="0" applyFill="0" applyAlignment="0" applyProtection="0"/>
    <xf numFmtId="0" fontId="31" fillId="0" borderId="41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>
      <protection locked="0"/>
    </xf>
    <xf numFmtId="0" fontId="32" fillId="0" borderId="0">
      <protection locked="0"/>
    </xf>
    <xf numFmtId="0" fontId="33" fillId="12" borderId="37" applyNumberFormat="0" applyAlignment="0" applyProtection="0"/>
    <xf numFmtId="0" fontId="34" fillId="0" borderId="42" applyNumberFormat="0" applyFill="0" applyAlignment="0" applyProtection="0"/>
    <xf numFmtId="0" fontId="35" fillId="27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37" fontId="36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28" borderId="43" applyNumberFormat="0" applyFont="0" applyAlignment="0" applyProtection="0"/>
    <xf numFmtId="0" fontId="37" fillId="25" borderId="44" applyNumberFormat="0" applyAlignment="0" applyProtection="0"/>
    <xf numFmtId="9" fontId="14" fillId="0" borderId="0" applyFont="0" applyFill="0" applyBorder="0" applyAlignment="0" applyProtection="0"/>
    <xf numFmtId="9" fontId="17" fillId="0" borderId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4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/>
    <xf numFmtId="0" fontId="2" fillId="0" borderId="0"/>
    <xf numFmtId="0" fontId="21" fillId="0" borderId="0"/>
    <xf numFmtId="37" fontId="36" fillId="0" borderId="0"/>
    <xf numFmtId="0" fontId="1" fillId="0" borderId="0"/>
    <xf numFmtId="37" fontId="15" fillId="0" borderId="0"/>
    <xf numFmtId="37" fontId="15" fillId="0" borderId="0"/>
    <xf numFmtId="166" fontId="1" fillId="0" borderId="0" applyFont="0" applyFill="0" applyBorder="0" applyAlignment="0" applyProtection="0"/>
    <xf numFmtId="37" fontId="15" fillId="0" borderId="0"/>
    <xf numFmtId="0" fontId="17" fillId="0" borderId="0"/>
    <xf numFmtId="44" fontId="15" fillId="0" borderId="0" applyFont="0" applyFill="0" applyBorder="0" applyAlignment="0" applyProtection="0"/>
  </cellStyleXfs>
  <cellXfs count="374">
    <xf numFmtId="37" fontId="0" fillId="0" borderId="0" xfId="0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6" fillId="0" borderId="0" xfId="0" quotePrefix="1" applyFont="1" applyAlignment="1">
      <alignment horizontal="center"/>
    </xf>
    <xf numFmtId="37" fontId="6" fillId="0" borderId="0" xfId="0" applyFont="1" applyAlignment="1">
      <alignment horizontal="center"/>
    </xf>
    <xf numFmtId="37" fontId="6" fillId="0" borderId="1" xfId="0" applyFont="1" applyBorder="1" applyAlignment="1">
      <alignment horizontal="center"/>
    </xf>
    <xf numFmtId="37" fontId="6" fillId="0" borderId="1" xfId="0" applyFont="1" applyBorder="1"/>
    <xf numFmtId="14" fontId="6" fillId="0" borderId="1" xfId="0" applyNumberFormat="1" applyFont="1" applyBorder="1" applyAlignment="1">
      <alignment horizontal="center"/>
    </xf>
    <xf numFmtId="37" fontId="7" fillId="0" borderId="0" xfId="0" applyFont="1"/>
    <xf numFmtId="5" fontId="6" fillId="0" borderId="1" xfId="0" applyNumberFormat="1" applyFont="1" applyBorder="1"/>
    <xf numFmtId="10" fontId="6" fillId="2" borderId="1" xfId="0" quotePrefix="1" applyNumberFormat="1" applyFont="1" applyFill="1" applyBorder="1" applyAlignment="1">
      <alignment horizontal="center"/>
    </xf>
    <xf numFmtId="37" fontId="6" fillId="2" borderId="1" xfId="0" quotePrefix="1" applyFont="1" applyFill="1" applyBorder="1" applyAlignment="1">
      <alignment horizontal="center"/>
    </xf>
    <xf numFmtId="37" fontId="6" fillId="2" borderId="1" xfId="0" applyFont="1" applyFill="1" applyBorder="1"/>
    <xf numFmtId="37" fontId="6" fillId="0" borderId="1" xfId="0" applyFont="1" applyBorder="1" applyAlignment="1">
      <alignment horizontal="right"/>
    </xf>
    <xf numFmtId="5" fontId="6" fillId="0" borderId="1" xfId="0" applyNumberFormat="1" applyFont="1" applyBorder="1" applyAlignment="1">
      <alignment horizontal="right"/>
    </xf>
    <xf numFmtId="37" fontId="9" fillId="0" borderId="0" xfId="0" applyFont="1"/>
    <xf numFmtId="37" fontId="10" fillId="0" borderId="0" xfId="0" applyFont="1" applyAlignment="1">
      <alignment horizontal="center"/>
    </xf>
    <xf numFmtId="37" fontId="11" fillId="0" borderId="0" xfId="0" applyFont="1"/>
    <xf numFmtId="37" fontId="6" fillId="3" borderId="2" xfId="0" applyFont="1" applyFill="1" applyBorder="1" applyAlignment="1">
      <alignment horizontal="center"/>
    </xf>
    <xf numFmtId="37" fontId="6" fillId="3" borderId="3" xfId="0" applyFont="1" applyFill="1" applyBorder="1" applyAlignment="1">
      <alignment horizontal="center"/>
    </xf>
    <xf numFmtId="37" fontId="6" fillId="3" borderId="4" xfId="0" applyFont="1" applyFill="1" applyBorder="1" applyAlignment="1">
      <alignment horizontal="center"/>
    </xf>
    <xf numFmtId="37" fontId="6" fillId="3" borderId="0" xfId="0" applyFont="1" applyFill="1" applyAlignment="1">
      <alignment horizontal="center"/>
    </xf>
    <xf numFmtId="37" fontId="6" fillId="3" borderId="5" xfId="0" applyFont="1" applyFill="1" applyBorder="1" applyAlignment="1">
      <alignment horizontal="center"/>
    </xf>
    <xf numFmtId="37" fontId="6" fillId="3" borderId="6" xfId="0" applyFont="1" applyFill="1" applyBorder="1" applyAlignment="1">
      <alignment horizontal="center"/>
    </xf>
    <xf numFmtId="37" fontId="6" fillId="3" borderId="7" xfId="0" applyFont="1" applyFill="1" applyBorder="1" applyAlignment="1">
      <alignment horizontal="center"/>
    </xf>
    <xf numFmtId="5" fontId="6" fillId="0" borderId="7" xfId="0" applyNumberFormat="1" applyFont="1" applyBorder="1"/>
    <xf numFmtId="39" fontId="6" fillId="3" borderId="6" xfId="0" applyNumberFormat="1" applyFont="1" applyFill="1" applyBorder="1" applyAlignment="1">
      <alignment horizontal="center"/>
    </xf>
    <xf numFmtId="37" fontId="6" fillId="3" borderId="8" xfId="0" applyFont="1" applyFill="1" applyBorder="1" applyAlignment="1">
      <alignment horizontal="center"/>
    </xf>
    <xf numFmtId="37" fontId="6" fillId="0" borderId="9" xfId="0" quotePrefix="1" applyFont="1" applyBorder="1" applyAlignment="1">
      <alignment horizontal="center"/>
    </xf>
    <xf numFmtId="14" fontId="6" fillId="0" borderId="7" xfId="0" applyNumberFormat="1" applyFont="1" applyBorder="1" applyAlignment="1">
      <alignment horizontal="center"/>
    </xf>
    <xf numFmtId="37" fontId="6" fillId="0" borderId="7" xfId="0" applyFont="1" applyBorder="1" applyAlignment="1">
      <alignment horizontal="center"/>
    </xf>
    <xf numFmtId="37" fontId="6" fillId="0" borderId="7" xfId="0" applyFont="1" applyBorder="1"/>
    <xf numFmtId="37" fontId="6" fillId="0" borderId="10" xfId="0" quotePrefix="1" applyFont="1" applyBorder="1" applyAlignment="1">
      <alignment horizontal="center"/>
    </xf>
    <xf numFmtId="37" fontId="6" fillId="4" borderId="11" xfId="0" applyFont="1" applyFill="1" applyBorder="1" applyAlignment="1">
      <alignment horizontal="center"/>
    </xf>
    <xf numFmtId="37" fontId="6" fillId="4" borderId="2" xfId="0" applyFont="1" applyFill="1" applyBorder="1" applyAlignment="1">
      <alignment horizontal="center"/>
    </xf>
    <xf numFmtId="37" fontId="6" fillId="4" borderId="12" xfId="0" applyFont="1" applyFill="1" applyBorder="1" applyAlignment="1">
      <alignment horizontal="center"/>
    </xf>
    <xf numFmtId="37" fontId="6" fillId="4" borderId="13" xfId="0" applyFont="1" applyFill="1" applyBorder="1" applyAlignment="1">
      <alignment horizontal="center"/>
    </xf>
    <xf numFmtId="37" fontId="6" fillId="4" borderId="14" xfId="0" applyFont="1" applyFill="1" applyBorder="1" applyAlignment="1">
      <alignment horizontal="center"/>
    </xf>
    <xf numFmtId="37" fontId="6" fillId="4" borderId="15" xfId="0" applyFont="1" applyFill="1" applyBorder="1" applyAlignment="1">
      <alignment horizontal="center"/>
    </xf>
    <xf numFmtId="37" fontId="6" fillId="4" borderId="16" xfId="0" applyFont="1" applyFill="1" applyBorder="1" applyAlignment="1">
      <alignment horizontal="center"/>
    </xf>
    <xf numFmtId="37" fontId="6" fillId="0" borderId="17" xfId="0" applyFont="1" applyBorder="1"/>
    <xf numFmtId="37" fontId="6" fillId="0" borderId="10" xfId="0" applyFont="1" applyBorder="1"/>
    <xf numFmtId="37" fontId="6" fillId="4" borderId="14" xfId="0" quotePrefix="1" applyFont="1" applyFill="1" applyBorder="1" applyAlignment="1">
      <alignment horizontal="center"/>
    </xf>
    <xf numFmtId="37" fontId="6" fillId="0" borderId="18" xfId="0" quotePrefix="1" applyFont="1" applyBorder="1" applyAlignment="1">
      <alignment horizontal="center"/>
    </xf>
    <xf numFmtId="37" fontId="6" fillId="0" borderId="19" xfId="0" quotePrefix="1" applyFont="1" applyBorder="1" applyAlignment="1">
      <alignment horizontal="center"/>
    </xf>
    <xf numFmtId="37" fontId="6" fillId="4" borderId="20" xfId="0" applyFont="1" applyFill="1" applyBorder="1" applyAlignment="1">
      <alignment horizontal="center"/>
    </xf>
    <xf numFmtId="37" fontId="6" fillId="4" borderId="21" xfId="0" applyFont="1" applyFill="1" applyBorder="1" applyAlignment="1">
      <alignment horizontal="center"/>
    </xf>
    <xf numFmtId="37" fontId="6" fillId="4" borderId="17" xfId="0" applyFont="1" applyFill="1" applyBorder="1" applyAlignment="1">
      <alignment horizontal="center"/>
    </xf>
    <xf numFmtId="37" fontId="6" fillId="4" borderId="22" xfId="0" quotePrefix="1" applyFont="1" applyFill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37" fontId="4" fillId="0" borderId="0" xfId="0" applyFont="1" applyAlignment="1">
      <alignment horizontal="center"/>
    </xf>
    <xf numFmtId="37" fontId="6" fillId="4" borderId="0" xfId="0" applyFont="1" applyFill="1"/>
    <xf numFmtId="37" fontId="6" fillId="5" borderId="23" xfId="0" applyFont="1" applyFill="1" applyBorder="1" applyAlignment="1">
      <alignment horizontal="centerContinuous"/>
    </xf>
    <xf numFmtId="37" fontId="6" fillId="5" borderId="24" xfId="0" applyFont="1" applyFill="1" applyBorder="1" applyAlignment="1">
      <alignment horizontal="centerContinuous"/>
    </xf>
    <xf numFmtId="37" fontId="6" fillId="5" borderId="25" xfId="0" applyFont="1" applyFill="1" applyBorder="1" applyAlignment="1">
      <alignment horizontal="centerContinuous"/>
    </xf>
    <xf numFmtId="37" fontId="12" fillId="4" borderId="26" xfId="0" applyFont="1" applyFill="1" applyBorder="1" applyAlignment="1">
      <alignment horizontal="center"/>
    </xf>
    <xf numFmtId="37" fontId="6" fillId="0" borderId="27" xfId="0" quotePrefix="1" applyFont="1" applyBorder="1" applyAlignment="1">
      <alignment horizontal="center"/>
    </xf>
    <xf numFmtId="37" fontId="6" fillId="4" borderId="15" xfId="0" quotePrefix="1" applyFont="1" applyFill="1" applyBorder="1" applyAlignment="1">
      <alignment horizontal="center"/>
    </xf>
    <xf numFmtId="37" fontId="6" fillId="4" borderId="2" xfId="0" applyFont="1" applyFill="1" applyBorder="1" applyAlignment="1">
      <alignment horizontal="center" wrapText="1"/>
    </xf>
    <xf numFmtId="37" fontId="6" fillId="4" borderId="13" xfId="0" applyFont="1" applyFill="1" applyBorder="1" applyAlignment="1">
      <alignment horizontal="center" wrapText="1"/>
    </xf>
    <xf numFmtId="37" fontId="6" fillId="5" borderId="28" xfId="0" applyFont="1" applyFill="1" applyBorder="1" applyAlignment="1">
      <alignment horizontal="centerContinuous"/>
    </xf>
    <xf numFmtId="37" fontId="6" fillId="0" borderId="29" xfId="0" quotePrefix="1" applyFont="1" applyBorder="1" applyAlignment="1">
      <alignment horizontal="center"/>
    </xf>
    <xf numFmtId="37" fontId="6" fillId="0" borderId="10" xfId="0" applyFont="1" applyBorder="1" applyAlignment="1">
      <alignment horizontal="centerContinuous"/>
    </xf>
    <xf numFmtId="37" fontId="6" fillId="0" borderId="0" xfId="0" applyFont="1" applyAlignment="1">
      <alignment horizontal="centerContinuous"/>
    </xf>
    <xf numFmtId="37" fontId="6" fillId="0" borderId="30" xfId="0" applyFont="1" applyBorder="1" applyAlignment="1">
      <alignment horizontal="centerContinuous"/>
    </xf>
    <xf numFmtId="37" fontId="6" fillId="6" borderId="28" xfId="0" applyFont="1" applyFill="1" applyBorder="1" applyAlignment="1">
      <alignment horizontal="centerContinuous"/>
    </xf>
    <xf numFmtId="37" fontId="6" fillId="6" borderId="31" xfId="0" applyFont="1" applyFill="1" applyBorder="1" applyAlignment="1">
      <alignment horizontal="centerContinuous"/>
    </xf>
    <xf numFmtId="37" fontId="6" fillId="0" borderId="32" xfId="0" quotePrefix="1" applyFont="1" applyBorder="1" applyAlignment="1">
      <alignment horizontal="center"/>
    </xf>
    <xf numFmtId="37" fontId="6" fillId="0" borderId="33" xfId="0" applyFont="1" applyBorder="1" applyAlignment="1">
      <alignment horizontal="center"/>
    </xf>
    <xf numFmtId="37" fontId="6" fillId="0" borderId="34" xfId="0" applyFont="1" applyBorder="1" applyAlignment="1">
      <alignment horizontal="center"/>
    </xf>
    <xf numFmtId="38" fontId="6" fillId="0" borderId="1" xfId="0" applyNumberFormat="1" applyFont="1" applyBorder="1"/>
    <xf numFmtId="38" fontId="6" fillId="0" borderId="7" xfId="0" applyNumberFormat="1" applyFont="1" applyBorder="1"/>
    <xf numFmtId="38" fontId="6" fillId="0" borderId="1" xfId="0" applyNumberFormat="1" applyFont="1" applyBorder="1" applyAlignment="1">
      <alignment horizontal="right"/>
    </xf>
    <xf numFmtId="6" fontId="6" fillId="0" borderId="7" xfId="0" applyNumberFormat="1" applyFont="1" applyBorder="1"/>
    <xf numFmtId="6" fontId="6" fillId="0" borderId="1" xfId="0" applyNumberFormat="1" applyFont="1" applyBorder="1" applyAlignment="1">
      <alignment horizontal="right"/>
    </xf>
    <xf numFmtId="6" fontId="6" fillId="0" borderId="7" xfId="0" applyNumberFormat="1" applyFont="1" applyBorder="1" applyAlignment="1">
      <alignment horizontal="right"/>
    </xf>
    <xf numFmtId="6" fontId="6" fillId="0" borderId="1" xfId="0" applyNumberFormat="1" applyFont="1" applyBorder="1"/>
    <xf numFmtId="5" fontId="6" fillId="0" borderId="7" xfId="0" applyNumberFormat="1" applyFont="1" applyBorder="1" applyAlignment="1">
      <alignment horizontal="right"/>
    </xf>
    <xf numFmtId="1" fontId="6" fillId="0" borderId="7" xfId="0" applyNumberFormat="1" applyFont="1" applyBorder="1"/>
    <xf numFmtId="37" fontId="6" fillId="0" borderId="0" xfId="3" applyFont="1" applyAlignment="1">
      <alignment vertical="center"/>
    </xf>
    <xf numFmtId="37" fontId="9" fillId="0" borderId="0" xfId="3" applyFont="1"/>
    <xf numFmtId="49" fontId="9" fillId="0" borderId="1" xfId="6" applyNumberFormat="1" applyFont="1" applyBorder="1" applyAlignment="1">
      <alignment horizontal="center"/>
    </xf>
    <xf numFmtId="0" fontId="13" fillId="0" borderId="7" xfId="7" applyNumberFormat="1" applyFont="1" applyFill="1" applyBorder="1" applyAlignment="1" applyProtection="1">
      <alignment horizontal="center"/>
    </xf>
    <xf numFmtId="49" fontId="9" fillId="0" borderId="7" xfId="5" applyNumberFormat="1" applyFont="1" applyBorder="1" applyAlignment="1">
      <alignment horizontal="left"/>
    </xf>
    <xf numFmtId="49" fontId="9" fillId="0" borderId="7" xfId="5" applyNumberFormat="1" applyFont="1" applyBorder="1" applyAlignment="1">
      <alignment horizontal="center"/>
    </xf>
    <xf numFmtId="49" fontId="13" fillId="3" borderId="7" xfId="5" applyNumberFormat="1" applyFont="1" applyFill="1" applyBorder="1" applyAlignment="1">
      <alignment horizontal="left"/>
    </xf>
    <xf numFmtId="0" fontId="13" fillId="3" borderId="7" xfId="7" applyNumberFormat="1" applyFont="1" applyFill="1" applyBorder="1" applyAlignment="1" applyProtection="1">
      <alignment horizontal="center"/>
    </xf>
    <xf numFmtId="49" fontId="13" fillId="3" borderId="1" xfId="5" applyNumberFormat="1" applyFont="1" applyFill="1" applyBorder="1" applyAlignment="1">
      <alignment horizontal="left"/>
    </xf>
    <xf numFmtId="49" fontId="13" fillId="0" borderId="1" xfId="5" applyNumberFormat="1" applyFont="1" applyBorder="1" applyAlignment="1">
      <alignment horizontal="center"/>
    </xf>
    <xf numFmtId="1" fontId="13" fillId="0" borderId="1" xfId="8" applyNumberFormat="1" applyFont="1" applyBorder="1" applyAlignment="1">
      <alignment horizontal="center"/>
    </xf>
    <xf numFmtId="49" fontId="13" fillId="0" borderId="7" xfId="8" applyNumberFormat="1" applyFont="1" applyBorder="1" applyAlignment="1">
      <alignment horizontal="left" wrapText="1"/>
    </xf>
    <xf numFmtId="49" fontId="13" fillId="0" borderId="1" xfId="8" applyNumberFormat="1" applyFont="1" applyBorder="1" applyAlignment="1">
      <alignment horizontal="left"/>
    </xf>
    <xf numFmtId="49" fontId="13" fillId="3" borderId="1" xfId="5" applyNumberFormat="1" applyFont="1" applyFill="1" applyBorder="1" applyAlignment="1">
      <alignment horizontal="center"/>
    </xf>
    <xf numFmtId="169" fontId="6" fillId="0" borderId="7" xfId="0" applyNumberFormat="1" applyFont="1" applyBorder="1" applyAlignment="1">
      <alignment horizontal="center"/>
    </xf>
    <xf numFmtId="169" fontId="6" fillId="0" borderId="1" xfId="0" applyNumberFormat="1" applyFont="1" applyBorder="1" applyAlignment="1">
      <alignment horizontal="center"/>
    </xf>
    <xf numFmtId="37" fontId="9" fillId="0" borderId="0" xfId="3" applyFont="1" applyAlignment="1">
      <alignment vertical="center"/>
    </xf>
    <xf numFmtId="5" fontId="6" fillId="0" borderId="7" xfId="0" applyNumberFormat="1" applyFont="1" applyBorder="1" applyAlignment="1">
      <alignment horizontal="center"/>
    </xf>
    <xf numFmtId="1" fontId="6" fillId="0" borderId="7" xfId="1" applyNumberFormat="1" applyFont="1" applyFill="1" applyBorder="1" applyAlignment="1" applyProtection="1">
      <alignment horizontal="center"/>
    </xf>
    <xf numFmtId="49" fontId="6" fillId="0" borderId="7" xfId="3" applyNumberFormat="1" applyFont="1" applyBorder="1" applyAlignment="1">
      <alignment horizontal="center"/>
    </xf>
    <xf numFmtId="1" fontId="6" fillId="0" borderId="7" xfId="1" applyNumberFormat="1" applyFont="1" applyBorder="1" applyAlignment="1" applyProtection="1">
      <alignment horizontal="center"/>
    </xf>
    <xf numFmtId="49" fontId="6" fillId="0" borderId="1" xfId="3" applyNumberFormat="1" applyFont="1" applyBorder="1" applyAlignment="1">
      <alignment horizontal="center"/>
    </xf>
    <xf numFmtId="37" fontId="9" fillId="0" borderId="0" xfId="0" applyFont="1" applyProtection="1">
      <protection locked="0"/>
    </xf>
    <xf numFmtId="37" fontId="6" fillId="3" borderId="7" xfId="0" applyFont="1" applyFill="1" applyBorder="1" applyAlignment="1" applyProtection="1">
      <alignment horizontal="center"/>
      <protection locked="0"/>
    </xf>
    <xf numFmtId="49" fontId="6" fillId="0" borderId="7" xfId="3" applyNumberFormat="1" applyFont="1" applyBorder="1" applyAlignment="1">
      <alignment horizontal="center" wrapText="1"/>
    </xf>
    <xf numFmtId="37" fontId="6" fillId="0" borderId="1" xfId="0" applyFont="1" applyBorder="1" applyAlignment="1">
      <alignment horizontal="center" vertical="center"/>
    </xf>
    <xf numFmtId="37" fontId="6" fillId="0" borderId="1" xfId="0" applyFont="1" applyBorder="1" applyAlignment="1">
      <alignment horizontal="right" vertical="center"/>
    </xf>
    <xf numFmtId="37" fontId="4" fillId="0" borderId="0" xfId="0" applyFont="1" applyAlignment="1">
      <alignment vertical="center"/>
    </xf>
    <xf numFmtId="37" fontId="5" fillId="0" borderId="0" xfId="0" applyFont="1" applyAlignment="1">
      <alignment vertical="center"/>
    </xf>
    <xf numFmtId="37" fontId="7" fillId="0" borderId="0" xfId="0" applyFont="1" applyAlignment="1">
      <alignment vertical="center"/>
    </xf>
    <xf numFmtId="37" fontId="42" fillId="0" borderId="51" xfId="0" applyFont="1" applyBorder="1" applyAlignment="1">
      <alignment horizontal="center"/>
    </xf>
    <xf numFmtId="37" fontId="42" fillId="0" borderId="52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5" fontId="6" fillId="0" borderId="7" xfId="0" applyNumberFormat="1" applyFont="1" applyBorder="1" applyAlignment="1">
      <alignment vertical="center"/>
    </xf>
    <xf numFmtId="5" fontId="6" fillId="0" borderId="1" xfId="0" applyNumberFormat="1" applyFont="1" applyBorder="1" applyAlignment="1">
      <alignment horizontal="right" vertical="center"/>
    </xf>
    <xf numFmtId="1" fontId="6" fillId="0" borderId="7" xfId="1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3" applyNumberFormat="1" applyFont="1" applyBorder="1" applyAlignment="1">
      <alignment horizontal="center" vertical="center" wrapText="1"/>
    </xf>
    <xf numFmtId="49" fontId="6" fillId="0" borderId="7" xfId="3" applyNumberFormat="1" applyFont="1" applyBorder="1" applyAlignment="1">
      <alignment horizontal="center" vertical="center" wrapText="1"/>
    </xf>
    <xf numFmtId="37" fontId="42" fillId="0" borderId="52" xfId="0" applyFont="1" applyBorder="1"/>
    <xf numFmtId="37" fontId="43" fillId="0" borderId="0" xfId="3" applyFont="1" applyAlignment="1">
      <alignment vertical="center"/>
    </xf>
    <xf numFmtId="14" fontId="44" fillId="0" borderId="1" xfId="0" applyNumberFormat="1" applyFont="1" applyBorder="1" applyAlignment="1">
      <alignment horizontal="center"/>
    </xf>
    <xf numFmtId="49" fontId="6" fillId="0" borderId="6" xfId="3" applyNumberFormat="1" applyFont="1" applyBorder="1" applyAlignment="1">
      <alignment horizontal="center"/>
    </xf>
    <xf numFmtId="37" fontId="6" fillId="3" borderId="53" xfId="0" applyFont="1" applyFill="1" applyBorder="1" applyAlignment="1">
      <alignment horizontal="center"/>
    </xf>
    <xf numFmtId="37" fontId="6" fillId="3" borderId="36" xfId="0" applyFont="1" applyFill="1" applyBorder="1" applyAlignment="1">
      <alignment horizontal="center"/>
    </xf>
    <xf numFmtId="37" fontId="6" fillId="3" borderId="54" xfId="0" applyFont="1" applyFill="1" applyBorder="1" applyAlignment="1">
      <alignment horizontal="center"/>
    </xf>
    <xf numFmtId="37" fontId="6" fillId="3" borderId="49" xfId="0" applyFont="1" applyFill="1" applyBorder="1" applyAlignment="1">
      <alignment horizontal="center"/>
    </xf>
    <xf numFmtId="37" fontId="6" fillId="3" borderId="50" xfId="0" applyFont="1" applyFill="1" applyBorder="1" applyAlignment="1">
      <alignment horizontal="center"/>
    </xf>
    <xf numFmtId="37" fontId="6" fillId="0" borderId="47" xfId="0" applyFont="1" applyBorder="1" applyAlignment="1">
      <alignment horizontal="center"/>
    </xf>
    <xf numFmtId="37" fontId="42" fillId="0" borderId="64" xfId="0" applyFont="1" applyBorder="1" applyAlignment="1">
      <alignment horizontal="center"/>
    </xf>
    <xf numFmtId="37" fontId="42" fillId="0" borderId="65" xfId="0" applyFont="1" applyBorder="1" applyAlignment="1">
      <alignment horizontal="center" wrapText="1"/>
    </xf>
    <xf numFmtId="37" fontId="42" fillId="0" borderId="65" xfId="0" applyFont="1" applyBorder="1" applyAlignment="1">
      <alignment horizontal="center"/>
    </xf>
    <xf numFmtId="167" fontId="6" fillId="0" borderId="1" xfId="0" applyNumberFormat="1" applyFont="1" applyBorder="1"/>
    <xf numFmtId="3" fontId="6" fillId="0" borderId="7" xfId="0" applyNumberFormat="1" applyFont="1" applyBorder="1"/>
    <xf numFmtId="3" fontId="6" fillId="0" borderId="1" xfId="0" applyNumberFormat="1" applyFont="1" applyBorder="1" applyAlignment="1">
      <alignment horizontal="right"/>
    </xf>
    <xf numFmtId="37" fontId="42" fillId="0" borderId="1" xfId="0" applyFont="1" applyBorder="1" applyAlignment="1">
      <alignment horizontal="center"/>
    </xf>
    <xf numFmtId="49" fontId="42" fillId="0" borderId="1" xfId="3" applyNumberFormat="1" applyFont="1" applyBorder="1" applyAlignment="1">
      <alignment horizontal="center"/>
    </xf>
    <xf numFmtId="14" fontId="42" fillId="0" borderId="1" xfId="0" applyNumberFormat="1" applyFont="1" applyBorder="1" applyAlignment="1">
      <alignment horizontal="center"/>
    </xf>
    <xf numFmtId="37" fontId="45" fillId="0" borderId="0" xfId="0" applyFont="1"/>
    <xf numFmtId="37" fontId="46" fillId="0" borderId="0" xfId="0" applyFont="1"/>
    <xf numFmtId="37" fontId="45" fillId="0" borderId="0" xfId="0" applyFont="1" applyAlignment="1">
      <alignment vertical="center"/>
    </xf>
    <xf numFmtId="37" fontId="46" fillId="0" borderId="0" xfId="0" applyFont="1" applyAlignment="1">
      <alignment vertical="center"/>
    </xf>
    <xf numFmtId="49" fontId="6" fillId="0" borderId="7" xfId="0" applyNumberFormat="1" applyFont="1" applyBorder="1" applyAlignment="1">
      <alignment horizontal="center" wrapText="1"/>
    </xf>
    <xf numFmtId="49" fontId="6" fillId="0" borderId="48" xfId="3" applyNumberFormat="1" applyFont="1" applyBorder="1" applyAlignment="1">
      <alignment horizontal="center"/>
    </xf>
    <xf numFmtId="49" fontId="6" fillId="0" borderId="1" xfId="3" applyNumberFormat="1" applyFont="1" applyBorder="1" applyAlignment="1">
      <alignment horizontal="center" wrapText="1"/>
    </xf>
    <xf numFmtId="167" fontId="6" fillId="0" borderId="7" xfId="0" applyNumberFormat="1" applyFont="1" applyBorder="1"/>
    <xf numFmtId="167" fontId="6" fillId="0" borderId="1" xfId="0" applyNumberFormat="1" applyFont="1" applyBorder="1" applyAlignment="1">
      <alignment horizontal="right"/>
    </xf>
    <xf numFmtId="3" fontId="6" fillId="0" borderId="1" xfId="0" applyNumberFormat="1" applyFont="1" applyBorder="1"/>
    <xf numFmtId="37" fontId="42" fillId="0" borderId="52" xfId="0" applyFont="1" applyBorder="1" applyAlignment="1">
      <alignment horizontal="center" wrapText="1"/>
    </xf>
    <xf numFmtId="37" fontId="42" fillId="0" borderId="51" xfId="0" applyFont="1" applyBorder="1" applyAlignment="1">
      <alignment horizontal="center" wrapText="1"/>
    </xf>
    <xf numFmtId="1" fontId="6" fillId="0" borderId="6" xfId="1" applyNumberFormat="1" applyFont="1" applyBorder="1" applyAlignment="1" applyProtection="1">
      <alignment horizontal="center"/>
    </xf>
    <xf numFmtId="169" fontId="6" fillId="0" borderId="7" xfId="0" applyNumberFormat="1" applyFont="1" applyBorder="1" applyAlignment="1">
      <alignment horizontal="center" wrapText="1"/>
    </xf>
    <xf numFmtId="167" fontId="6" fillId="0" borderId="7" xfId="0" applyNumberFormat="1" applyFont="1" applyBorder="1" applyAlignment="1">
      <alignment wrapText="1"/>
    </xf>
    <xf numFmtId="37" fontId="6" fillId="0" borderId="7" xfId="0" applyFont="1" applyBorder="1" applyAlignment="1">
      <alignment horizontal="right"/>
    </xf>
    <xf numFmtId="1" fontId="42" fillId="0" borderId="7" xfId="1" applyNumberFormat="1" applyFont="1" applyFill="1" applyBorder="1" applyAlignment="1" applyProtection="1">
      <alignment horizontal="center"/>
    </xf>
    <xf numFmtId="49" fontId="42" fillId="0" borderId="7" xfId="3" applyNumberFormat="1" applyFont="1" applyBorder="1" applyAlignment="1">
      <alignment horizontal="center"/>
    </xf>
    <xf numFmtId="14" fontId="6" fillId="0" borderId="7" xfId="0" applyNumberFormat="1" applyFont="1" applyBorder="1" applyAlignment="1">
      <alignment horizontal="center" wrapText="1"/>
    </xf>
    <xf numFmtId="37" fontId="42" fillId="0" borderId="51" xfId="0" applyFont="1" applyBorder="1"/>
    <xf numFmtId="49" fontId="6" fillId="0" borderId="46" xfId="3" applyNumberFormat="1" applyFont="1" applyBorder="1" applyAlignment="1">
      <alignment horizontal="center" wrapText="1"/>
    </xf>
    <xf numFmtId="37" fontId="44" fillId="0" borderId="7" xfId="0" applyFont="1" applyBorder="1"/>
    <xf numFmtId="37" fontId="6" fillId="0" borderId="1" xfId="164" applyFont="1" applyBorder="1" applyAlignment="1">
      <alignment horizontal="center"/>
    </xf>
    <xf numFmtId="1" fontId="6" fillId="29" borderId="7" xfId="1" quotePrefix="1" applyNumberFormat="1" applyFont="1" applyFill="1" applyBorder="1" applyAlignment="1" applyProtection="1">
      <alignment horizontal="center"/>
    </xf>
    <xf numFmtId="49" fontId="6" fillId="29" borderId="7" xfId="3" quotePrefix="1" applyNumberFormat="1" applyFont="1" applyFill="1" applyBorder="1" applyAlignment="1">
      <alignment horizontal="center"/>
    </xf>
    <xf numFmtId="49" fontId="6" fillId="29" borderId="1" xfId="3" quotePrefix="1" applyNumberFormat="1" applyFont="1" applyFill="1" applyBorder="1" applyAlignment="1">
      <alignment horizontal="center"/>
    </xf>
    <xf numFmtId="167" fontId="6" fillId="29" borderId="1" xfId="0" applyNumberFormat="1" applyFont="1" applyFill="1" applyBorder="1"/>
    <xf numFmtId="167" fontId="6" fillId="29" borderId="1" xfId="0" quotePrefix="1" applyNumberFormat="1" applyFont="1" applyFill="1" applyBorder="1" applyAlignment="1">
      <alignment horizontal="center"/>
    </xf>
    <xf numFmtId="37" fontId="47" fillId="0" borderId="0" xfId="164" applyFont="1"/>
    <xf numFmtId="37" fontId="48" fillId="0" borderId="0" xfId="164" applyFont="1"/>
    <xf numFmtId="14" fontId="10" fillId="0" borderId="1" xfId="0" applyNumberFormat="1" applyFont="1" applyBorder="1" applyAlignment="1">
      <alignment horizontal="center"/>
    </xf>
    <xf numFmtId="37" fontId="10" fillId="0" borderId="7" xfId="0" applyFont="1" applyBorder="1"/>
    <xf numFmtId="49" fontId="6" fillId="0" borderId="7" xfId="3" applyNumberFormat="1" applyFont="1" applyBorder="1" applyAlignment="1">
      <alignment horizontal="center" vertical="center"/>
    </xf>
    <xf numFmtId="37" fontId="6" fillId="0" borderId="1" xfId="0" applyFont="1" applyBorder="1" applyAlignment="1">
      <alignment vertical="center"/>
    </xf>
    <xf numFmtId="14" fontId="10" fillId="0" borderId="1" xfId="0" applyNumberFormat="1" applyFont="1" applyBorder="1" applyAlignment="1">
      <alignment horizontal="center" vertical="center"/>
    </xf>
    <xf numFmtId="37" fontId="10" fillId="0" borderId="7" xfId="0" applyFont="1" applyBorder="1" applyAlignment="1">
      <alignment vertical="center"/>
    </xf>
    <xf numFmtId="1" fontId="6" fillId="3" borderId="7" xfId="1" applyNumberFormat="1" applyFont="1" applyFill="1" applyBorder="1" applyAlignment="1" applyProtection="1">
      <alignment horizontal="center" vertical="center"/>
    </xf>
    <xf numFmtId="49" fontId="6" fillId="3" borderId="7" xfId="3" applyNumberFormat="1" applyFont="1" applyFill="1" applyBorder="1" applyAlignment="1">
      <alignment horizontal="center" vertical="center"/>
    </xf>
    <xf numFmtId="49" fontId="6" fillId="0" borderId="1" xfId="3" applyNumberFormat="1" applyFont="1" applyBorder="1" applyAlignment="1">
      <alignment horizontal="center" vertical="center"/>
    </xf>
    <xf numFmtId="37" fontId="6" fillId="0" borderId="7" xfId="0" applyFont="1" applyBorder="1" applyAlignment="1">
      <alignment vertical="center"/>
    </xf>
    <xf numFmtId="37" fontId="6" fillId="0" borderId="7" xfId="0" applyFont="1" applyBorder="1" applyAlignment="1">
      <alignment horizontal="right" vertical="center"/>
    </xf>
    <xf numFmtId="37" fontId="6" fillId="5" borderId="55" xfId="0" applyFont="1" applyFill="1" applyBorder="1" applyAlignment="1">
      <alignment horizontal="centerContinuous"/>
    </xf>
    <xf numFmtId="37" fontId="6" fillId="5" borderId="56" xfId="0" applyFont="1" applyFill="1" applyBorder="1" applyAlignment="1">
      <alignment horizontal="centerContinuous"/>
    </xf>
    <xf numFmtId="37" fontId="6" fillId="5" borderId="66" xfId="0" applyFont="1" applyFill="1" applyBorder="1" applyAlignment="1">
      <alignment horizontal="centerContinuous"/>
    </xf>
    <xf numFmtId="37" fontId="6" fillId="6" borderId="66" xfId="0" applyFont="1" applyFill="1" applyBorder="1" applyAlignment="1">
      <alignment horizontal="centerContinuous"/>
    </xf>
    <xf numFmtId="37" fontId="6" fillId="6" borderId="30" xfId="0" applyFont="1" applyFill="1" applyBorder="1" applyAlignment="1">
      <alignment horizontal="centerContinuous"/>
    </xf>
    <xf numFmtId="37" fontId="6" fillId="0" borderId="57" xfId="0" applyFont="1" applyBorder="1" applyAlignment="1">
      <alignment horizontal="centerContinuous"/>
    </xf>
    <xf numFmtId="37" fontId="6" fillId="0" borderId="58" xfId="0" applyFont="1" applyBorder="1" applyAlignment="1">
      <alignment horizontal="centerContinuous"/>
    </xf>
    <xf numFmtId="37" fontId="6" fillId="0" borderId="59" xfId="0" applyFont="1" applyBorder="1" applyAlignment="1">
      <alignment horizontal="centerContinuous"/>
    </xf>
    <xf numFmtId="37" fontId="6" fillId="0" borderId="67" xfId="0" quotePrefix="1" applyFont="1" applyBorder="1" applyAlignment="1">
      <alignment horizontal="center"/>
    </xf>
    <xf numFmtId="37" fontId="6" fillId="0" borderId="62" xfId="0" quotePrefix="1" applyFont="1" applyBorder="1" applyAlignment="1">
      <alignment horizontal="center"/>
    </xf>
    <xf numFmtId="37" fontId="6" fillId="0" borderId="60" xfId="0" quotePrefix="1" applyFont="1" applyBorder="1" applyAlignment="1">
      <alignment horizontal="center"/>
    </xf>
    <xf numFmtId="37" fontId="6" fillId="4" borderId="61" xfId="0" applyFont="1" applyFill="1" applyBorder="1" applyAlignment="1">
      <alignment horizontal="center"/>
    </xf>
    <xf numFmtId="37" fontId="6" fillId="3" borderId="63" xfId="0" applyFont="1" applyFill="1" applyBorder="1" applyAlignment="1">
      <alignment horizontal="center"/>
    </xf>
    <xf numFmtId="37" fontId="6" fillId="4" borderId="68" xfId="0" applyFont="1" applyFill="1" applyBorder="1" applyAlignment="1">
      <alignment horizontal="center"/>
    </xf>
    <xf numFmtId="37" fontId="6" fillId="3" borderId="69" xfId="0" applyFont="1" applyFill="1" applyBorder="1" applyAlignment="1">
      <alignment horizontal="center"/>
    </xf>
    <xf numFmtId="37" fontId="6" fillId="4" borderId="70" xfId="0" applyFont="1" applyFill="1" applyBorder="1" applyAlignment="1">
      <alignment horizontal="center"/>
    </xf>
    <xf numFmtId="37" fontId="6" fillId="4" borderId="71" xfId="0" applyFont="1" applyFill="1" applyBorder="1" applyAlignment="1">
      <alignment horizontal="center"/>
    </xf>
    <xf numFmtId="37" fontId="6" fillId="4" borderId="71" xfId="0" quotePrefix="1" applyFont="1" applyFill="1" applyBorder="1" applyAlignment="1">
      <alignment horizontal="center"/>
    </xf>
    <xf numFmtId="37" fontId="6" fillId="3" borderId="72" xfId="0" applyFont="1" applyFill="1" applyBorder="1" applyAlignment="1">
      <alignment horizontal="center"/>
    </xf>
    <xf numFmtId="37" fontId="48" fillId="0" borderId="0" xfId="0" applyFont="1"/>
    <xf numFmtId="37" fontId="43" fillId="0" borderId="1" xfId="0" applyFont="1" applyBorder="1" applyAlignment="1">
      <alignment horizontal="right"/>
    </xf>
    <xf numFmtId="37" fontId="6" fillId="4" borderId="26" xfId="0" applyFont="1" applyFill="1" applyBorder="1" applyAlignment="1">
      <alignment horizontal="center"/>
    </xf>
    <xf numFmtId="3" fontId="42" fillId="0" borderId="52" xfId="169" applyNumberFormat="1" applyFont="1" applyBorder="1" applyAlignment="1"/>
    <xf numFmtId="3" fontId="43" fillId="0" borderId="1" xfId="0" applyNumberFormat="1" applyFont="1" applyBorder="1" applyAlignment="1">
      <alignment horizontal="right"/>
    </xf>
    <xf numFmtId="167" fontId="6" fillId="0" borderId="7" xfId="169" applyNumberFormat="1" applyFont="1" applyBorder="1" applyAlignment="1"/>
    <xf numFmtId="167" fontId="43" fillId="0" borderId="1" xfId="0" applyNumberFormat="1" applyFont="1" applyBorder="1" applyAlignment="1">
      <alignment horizontal="right"/>
    </xf>
    <xf numFmtId="37" fontId="6" fillId="0" borderId="0" xfId="3" quotePrefix="1" applyFont="1" applyAlignment="1">
      <alignment vertical="center"/>
    </xf>
    <xf numFmtId="37" fontId="6" fillId="0" borderId="1" xfId="0" applyFont="1" applyFill="1" applyBorder="1" applyAlignment="1">
      <alignment horizontal="center"/>
    </xf>
    <xf numFmtId="167" fontId="6" fillId="0" borderId="1" xfId="0" applyNumberFormat="1" applyFont="1" applyBorder="1" applyAlignment="1"/>
    <xf numFmtId="5" fontId="6" fillId="0" borderId="7" xfId="0" applyNumberFormat="1" applyFont="1" applyBorder="1" applyAlignment="1"/>
    <xf numFmtId="167" fontId="10" fillId="0" borderId="7" xfId="0" applyNumberFormat="1" applyFont="1" applyBorder="1" applyAlignment="1"/>
    <xf numFmtId="167" fontId="6" fillId="0" borderId="1" xfId="0" applyNumberFormat="1" applyFont="1" applyFill="1" applyBorder="1" applyAlignment="1">
      <alignment horizontal="right"/>
    </xf>
    <xf numFmtId="37" fontId="4" fillId="0" borderId="0" xfId="0" applyFont="1" applyAlignment="1"/>
    <xf numFmtId="37" fontId="5" fillId="0" borderId="0" xfId="0" applyFont="1" applyAlignment="1"/>
    <xf numFmtId="37" fontId="7" fillId="0" borderId="0" xfId="0" applyFont="1" applyAlignment="1"/>
    <xf numFmtId="49" fontId="6" fillId="0" borderId="46" xfId="3" applyNumberFormat="1" applyFont="1" applyFill="1" applyBorder="1" applyAlignment="1">
      <alignment horizontal="center" wrapText="1"/>
    </xf>
    <xf numFmtId="3" fontId="6" fillId="0" borderId="7" xfId="0" applyNumberFormat="1" applyFont="1" applyFill="1" applyBorder="1" applyAlignment="1"/>
    <xf numFmtId="14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right"/>
    </xf>
    <xf numFmtId="37" fontId="4" fillId="0" borderId="0" xfId="0" applyFont="1" applyFill="1" applyAlignment="1"/>
    <xf numFmtId="37" fontId="5" fillId="0" borderId="0" xfId="0" applyFont="1" applyFill="1" applyAlignment="1"/>
    <xf numFmtId="37" fontId="7" fillId="0" borderId="0" xfId="0" applyFont="1" applyFill="1" applyAlignment="1"/>
    <xf numFmtId="1" fontId="6" fillId="0" borderId="6" xfId="1" applyNumberFormat="1" applyFont="1" applyFill="1" applyBorder="1" applyAlignment="1" applyProtection="1">
      <alignment horizontal="center"/>
    </xf>
    <xf numFmtId="3" fontId="6" fillId="0" borderId="1" xfId="0" applyNumberFormat="1" applyFont="1" applyFill="1" applyBorder="1" applyAlignment="1"/>
    <xf numFmtId="14" fontId="10" fillId="0" borderId="1" xfId="0" applyNumberFormat="1" applyFont="1" applyFill="1" applyBorder="1" applyAlignment="1">
      <alignment horizontal="center"/>
    </xf>
    <xf numFmtId="3" fontId="10" fillId="0" borderId="7" xfId="0" applyNumberFormat="1" applyFont="1" applyFill="1" applyBorder="1" applyAlignment="1"/>
    <xf numFmtId="49" fontId="6" fillId="0" borderId="7" xfId="3" applyNumberFormat="1" applyFont="1" applyFill="1" applyBorder="1" applyAlignment="1">
      <alignment horizontal="center" wrapText="1"/>
    </xf>
    <xf numFmtId="49" fontId="6" fillId="0" borderId="1" xfId="3" applyNumberFormat="1" applyFont="1" applyFill="1" applyBorder="1" applyAlignment="1">
      <alignment horizontal="center" wrapText="1"/>
    </xf>
    <xf numFmtId="49" fontId="6" fillId="0" borderId="1" xfId="3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37" fontId="42" fillId="31" borderId="46" xfId="0" applyFont="1" applyFill="1" applyBorder="1" applyAlignment="1">
      <alignment horizontal="center"/>
    </xf>
    <xf numFmtId="37" fontId="42" fillId="31" borderId="73" xfId="0" applyFont="1" applyFill="1" applyBorder="1" applyAlignment="1">
      <alignment horizontal="center"/>
    </xf>
    <xf numFmtId="37" fontId="42" fillId="31" borderId="51" xfId="0" applyFont="1" applyFill="1" applyBorder="1" applyAlignment="1">
      <alignment horizontal="center"/>
    </xf>
    <xf numFmtId="165" fontId="42" fillId="31" borderId="51" xfId="0" applyNumberFormat="1" applyFont="1" applyFill="1" applyBorder="1" applyAlignment="1"/>
    <xf numFmtId="49" fontId="6" fillId="0" borderId="13" xfId="3" applyNumberFormat="1" applyFont="1" applyBorder="1" applyAlignment="1">
      <alignment horizontal="center"/>
    </xf>
    <xf numFmtId="49" fontId="6" fillId="0" borderId="2" xfId="3" applyNumberFormat="1" applyFont="1" applyBorder="1" applyAlignment="1">
      <alignment horizontal="center"/>
    </xf>
    <xf numFmtId="37" fontId="6" fillId="0" borderId="1" xfId="0" applyFont="1" applyBorder="1" applyAlignment="1"/>
    <xf numFmtId="3" fontId="6" fillId="0" borderId="7" xfId="0" applyNumberFormat="1" applyFont="1" applyBorder="1" applyAlignment="1"/>
    <xf numFmtId="37" fontId="10" fillId="0" borderId="7" xfId="0" applyFont="1" applyBorder="1" applyAlignment="1"/>
    <xf numFmtId="1" fontId="6" fillId="0" borderId="7" xfId="0" applyNumberFormat="1" applyFont="1" applyBorder="1" applyAlignment="1"/>
    <xf numFmtId="167" fontId="6" fillId="0" borderId="1" xfId="0" applyNumberFormat="1" applyFont="1" applyFill="1" applyBorder="1" applyAlignment="1"/>
    <xf numFmtId="167" fontId="6" fillId="0" borderId="7" xfId="0" applyNumberFormat="1" applyFont="1" applyFill="1" applyBorder="1" applyAlignment="1"/>
    <xf numFmtId="167" fontId="10" fillId="0" borderId="7" xfId="0" applyNumberFormat="1" applyFont="1" applyFill="1" applyBorder="1" applyAlignment="1"/>
    <xf numFmtId="49" fontId="6" fillId="0" borderId="1" xfId="0" applyNumberFormat="1" applyFont="1" applyBorder="1" applyAlignment="1">
      <alignment horizontal="center" wrapText="1"/>
    </xf>
    <xf numFmtId="165" fontId="42" fillId="31" borderId="51" xfId="0" applyNumberFormat="1" applyFont="1" applyFill="1" applyBorder="1"/>
    <xf numFmtId="165" fontId="42" fillId="31" borderId="52" xfId="0" applyNumberFormat="1" applyFont="1" applyFill="1" applyBorder="1"/>
    <xf numFmtId="3" fontId="6" fillId="0" borderId="7" xfId="0" applyNumberFormat="1" applyFont="1" applyBorder="1" applyAlignment="1">
      <alignment horizontal="right"/>
    </xf>
    <xf numFmtId="5" fontId="6" fillId="0" borderId="7" xfId="0" applyNumberFormat="1" applyFont="1" applyFill="1" applyBorder="1"/>
    <xf numFmtId="167" fontId="6" fillId="0" borderId="7" xfId="0" applyNumberFormat="1" applyFont="1" applyFill="1" applyBorder="1" applyAlignment="1">
      <alignment horizontal="right"/>
    </xf>
    <xf numFmtId="3" fontId="6" fillId="0" borderId="7" xfId="0" applyNumberFormat="1" applyFont="1" applyFill="1" applyBorder="1"/>
    <xf numFmtId="37" fontId="6" fillId="0" borderId="7" xfId="0" applyNumberFormat="1" applyFont="1" applyFill="1" applyBorder="1" applyAlignment="1">
      <alignment horizontal="right"/>
    </xf>
    <xf numFmtId="49" fontId="42" fillId="0" borderId="1" xfId="3" applyNumberFormat="1" applyFont="1" applyFill="1" applyBorder="1" applyAlignment="1">
      <alignment horizontal="center"/>
    </xf>
    <xf numFmtId="3" fontId="42" fillId="0" borderId="1" xfId="0" applyNumberFormat="1" applyFont="1" applyFill="1" applyBorder="1"/>
    <xf numFmtId="14" fontId="42" fillId="0" borderId="1" xfId="0" applyNumberFormat="1" applyFont="1" applyFill="1" applyBorder="1" applyAlignment="1">
      <alignment horizontal="center"/>
    </xf>
    <xf numFmtId="3" fontId="42" fillId="0" borderId="1" xfId="0" applyNumberFormat="1" applyFont="1" applyBorder="1" applyAlignment="1">
      <alignment horizontal="right"/>
    </xf>
    <xf numFmtId="3" fontId="42" fillId="0" borderId="1" xfId="0" applyNumberFormat="1" applyFont="1" applyFill="1" applyBorder="1" applyAlignment="1">
      <alignment horizontal="right"/>
    </xf>
    <xf numFmtId="49" fontId="42" fillId="0" borderId="1" xfId="3" applyNumberFormat="1" applyFont="1" applyFill="1" applyBorder="1" applyAlignment="1">
      <alignment horizontal="center" wrapText="1"/>
    </xf>
    <xf numFmtId="3" fontId="42" fillId="0" borderId="1" xfId="0" applyNumberFormat="1" applyFont="1" applyBorder="1"/>
    <xf numFmtId="37" fontId="45" fillId="0" borderId="0" xfId="0" applyFont="1" applyFill="1"/>
    <xf numFmtId="37" fontId="46" fillId="0" borderId="0" xfId="0" applyFont="1" applyFill="1"/>
    <xf numFmtId="3" fontId="6" fillId="0" borderId="1" xfId="0" applyNumberFormat="1" applyFont="1" applyFill="1" applyBorder="1"/>
    <xf numFmtId="49" fontId="42" fillId="0" borderId="7" xfId="3" applyNumberFormat="1" applyFont="1" applyFill="1" applyBorder="1" applyAlignment="1">
      <alignment horizontal="center" wrapText="1"/>
    </xf>
    <xf numFmtId="37" fontId="45" fillId="0" borderId="0" xfId="0" applyFont="1" applyFill="1" applyAlignment="1">
      <alignment vertical="center"/>
    </xf>
    <xf numFmtId="37" fontId="46" fillId="0" borderId="0" xfId="0" applyFont="1" applyFill="1" applyAlignment="1">
      <alignment vertical="center"/>
    </xf>
    <xf numFmtId="49" fontId="42" fillId="0" borderId="7" xfId="3" applyNumberFormat="1" applyFont="1" applyBorder="1" applyAlignment="1">
      <alignment horizontal="center" wrapText="1"/>
    </xf>
    <xf numFmtId="3" fontId="42" fillId="0" borderId="7" xfId="0" applyNumberFormat="1" applyFont="1" applyBorder="1"/>
    <xf numFmtId="167" fontId="42" fillId="0" borderId="1" xfId="0" applyNumberFormat="1" applyFont="1" applyFill="1" applyBorder="1"/>
    <xf numFmtId="167" fontId="6" fillId="0" borderId="7" xfId="0" applyNumberFormat="1" applyFont="1" applyFill="1" applyBorder="1"/>
    <xf numFmtId="167" fontId="42" fillId="0" borderId="1" xfId="0" applyNumberFormat="1" applyFont="1" applyFill="1" applyBorder="1" applyAlignment="1">
      <alignment horizontal="right"/>
    </xf>
    <xf numFmtId="37" fontId="49" fillId="0" borderId="0" xfId="0" applyFont="1"/>
    <xf numFmtId="37" fontId="51" fillId="0" borderId="0" xfId="0" applyFont="1"/>
    <xf numFmtId="37" fontId="42" fillId="0" borderId="0" xfId="0" applyFont="1" applyAlignment="1">
      <alignment horizontal="center"/>
    </xf>
    <xf numFmtId="37" fontId="52" fillId="0" borderId="0" xfId="0" applyFont="1"/>
    <xf numFmtId="37" fontId="42" fillId="0" borderId="74" xfId="0" applyFont="1" applyBorder="1"/>
    <xf numFmtId="37" fontId="42" fillId="0" borderId="75" xfId="0" applyFont="1" applyBorder="1"/>
    <xf numFmtId="37" fontId="42" fillId="0" borderId="74" xfId="0" applyFont="1" applyBorder="1" applyAlignment="1">
      <alignment horizontal="center"/>
    </xf>
    <xf numFmtId="37" fontId="42" fillId="0" borderId="76" xfId="0" applyFont="1" applyBorder="1" applyAlignment="1">
      <alignment horizontal="center"/>
    </xf>
    <xf numFmtId="37" fontId="42" fillId="0" borderId="77" xfId="0" applyFont="1" applyBorder="1" applyAlignment="1">
      <alignment horizontal="center"/>
    </xf>
    <xf numFmtId="37" fontId="42" fillId="0" borderId="78" xfId="0" applyFont="1" applyBorder="1" applyAlignment="1">
      <alignment horizontal="center"/>
    </xf>
    <xf numFmtId="37" fontId="42" fillId="0" borderId="79" xfId="0" applyFont="1" applyBorder="1" applyAlignment="1">
      <alignment horizontal="center"/>
    </xf>
    <xf numFmtId="37" fontId="42" fillId="33" borderId="80" xfId="0" applyFont="1" applyFill="1" applyBorder="1" applyAlignment="1">
      <alignment horizontal="center"/>
    </xf>
    <xf numFmtId="37" fontId="42" fillId="34" borderId="81" xfId="0" applyFont="1" applyFill="1" applyBorder="1" applyAlignment="1">
      <alignment horizontal="center"/>
    </xf>
    <xf numFmtId="37" fontId="42" fillId="34" borderId="0" xfId="0" applyFont="1" applyFill="1"/>
    <xf numFmtId="37" fontId="42" fillId="34" borderId="65" xfId="0" applyFont="1" applyFill="1" applyBorder="1" applyAlignment="1">
      <alignment horizontal="center"/>
    </xf>
    <xf numFmtId="37" fontId="42" fillId="34" borderId="82" xfId="0" applyFont="1" applyFill="1" applyBorder="1" applyAlignment="1">
      <alignment horizontal="center"/>
    </xf>
    <xf numFmtId="37" fontId="42" fillId="33" borderId="83" xfId="0" applyFont="1" applyFill="1" applyBorder="1" applyAlignment="1">
      <alignment horizontal="center"/>
    </xf>
    <xf numFmtId="37" fontId="42" fillId="34" borderId="84" xfId="0" applyFont="1" applyFill="1" applyBorder="1" applyAlignment="1">
      <alignment horizontal="center"/>
    </xf>
    <xf numFmtId="37" fontId="42" fillId="34" borderId="85" xfId="0" applyFont="1" applyFill="1" applyBorder="1" applyAlignment="1">
      <alignment horizontal="center"/>
    </xf>
    <xf numFmtId="37" fontId="42" fillId="33" borderId="86" xfId="0" applyFont="1" applyFill="1" applyBorder="1" applyAlignment="1">
      <alignment horizontal="center"/>
    </xf>
    <xf numFmtId="37" fontId="45" fillId="0" borderId="0" xfId="0" applyFont="1" applyAlignment="1">
      <alignment horizontal="center"/>
    </xf>
    <xf numFmtId="37" fontId="42" fillId="33" borderId="87" xfId="0" applyFont="1" applyFill="1" applyBorder="1" applyAlignment="1">
      <alignment horizontal="center"/>
    </xf>
    <xf numFmtId="37" fontId="42" fillId="34" borderId="88" xfId="0" applyFont="1" applyFill="1" applyBorder="1" applyAlignment="1">
      <alignment horizontal="center"/>
    </xf>
    <xf numFmtId="37" fontId="42" fillId="33" borderId="0" xfId="0" applyFont="1" applyFill="1" applyAlignment="1">
      <alignment horizontal="center"/>
    </xf>
    <xf numFmtId="37" fontId="42" fillId="33" borderId="65" xfId="0" applyFont="1" applyFill="1" applyBorder="1" applyAlignment="1">
      <alignment horizontal="center"/>
    </xf>
    <xf numFmtId="37" fontId="42" fillId="34" borderId="75" xfId="0" applyFont="1" applyFill="1" applyBorder="1" applyAlignment="1">
      <alignment horizontal="center"/>
    </xf>
    <xf numFmtId="37" fontId="42" fillId="33" borderId="89" xfId="0" applyFont="1" applyFill="1" applyBorder="1" applyAlignment="1">
      <alignment horizontal="center"/>
    </xf>
    <xf numFmtId="37" fontId="42" fillId="33" borderId="90" xfId="0" applyFont="1" applyFill="1" applyBorder="1" applyAlignment="1">
      <alignment horizontal="center"/>
    </xf>
    <xf numFmtId="37" fontId="42" fillId="34" borderId="91" xfId="0" applyFont="1" applyFill="1" applyBorder="1" applyAlignment="1">
      <alignment horizontal="center"/>
    </xf>
    <xf numFmtId="37" fontId="42" fillId="34" borderId="92" xfId="0" applyFont="1" applyFill="1" applyBorder="1" applyAlignment="1">
      <alignment horizontal="center"/>
    </xf>
    <xf numFmtId="37" fontId="42" fillId="34" borderId="93" xfId="0" applyFont="1" applyFill="1" applyBorder="1" applyAlignment="1">
      <alignment horizontal="center"/>
    </xf>
    <xf numFmtId="37" fontId="53" fillId="34" borderId="94" xfId="0" applyFont="1" applyFill="1" applyBorder="1" applyAlignment="1">
      <alignment horizontal="center"/>
    </xf>
    <xf numFmtId="37" fontId="42" fillId="33" borderId="73" xfId="0" applyFont="1" applyFill="1" applyBorder="1" applyAlignment="1">
      <alignment horizontal="center"/>
    </xf>
    <xf numFmtId="37" fontId="42" fillId="33" borderId="52" xfId="0" applyFont="1" applyFill="1" applyBorder="1" applyAlignment="1">
      <alignment horizontal="center"/>
    </xf>
    <xf numFmtId="37" fontId="42" fillId="34" borderId="95" xfId="0" applyFont="1" applyFill="1" applyBorder="1" applyAlignment="1">
      <alignment horizontal="center"/>
    </xf>
    <xf numFmtId="37" fontId="42" fillId="0" borderId="51" xfId="0" applyFont="1" applyBorder="1" applyAlignment="1">
      <alignment horizontal="right"/>
    </xf>
    <xf numFmtId="37" fontId="42" fillId="31" borderId="52" xfId="0" applyFont="1" applyFill="1" applyBorder="1" applyAlignment="1">
      <alignment horizontal="center"/>
    </xf>
    <xf numFmtId="37" fontId="54" fillId="0" borderId="0" xfId="0" applyFont="1"/>
    <xf numFmtId="37" fontId="42" fillId="0" borderId="96" xfId="0" applyFont="1" applyBorder="1" applyAlignment="1">
      <alignment horizontal="center"/>
    </xf>
    <xf numFmtId="37" fontId="42" fillId="35" borderId="51" xfId="0" applyFont="1" applyFill="1" applyBorder="1"/>
    <xf numFmtId="37" fontId="42" fillId="35" borderId="51" xfId="0" applyFont="1" applyFill="1" applyBorder="1" applyAlignment="1">
      <alignment horizontal="center"/>
    </xf>
    <xf numFmtId="37" fontId="42" fillId="0" borderId="0" xfId="0" applyFont="1"/>
    <xf numFmtId="37" fontId="50" fillId="0" borderId="0" xfId="0" applyFont="1"/>
    <xf numFmtId="37" fontId="46" fillId="0" borderId="0" xfId="0" applyFont="1"/>
    <xf numFmtId="37" fontId="42" fillId="0" borderId="51" xfId="0" applyFont="1" applyFill="1" applyBorder="1" applyAlignment="1">
      <alignment horizontal="center"/>
    </xf>
    <xf numFmtId="37" fontId="42" fillId="0" borderId="51" xfId="0" applyFont="1" applyFill="1" applyBorder="1" applyAlignment="1">
      <alignment horizontal="center" wrapText="1"/>
    </xf>
    <xf numFmtId="37" fontId="42" fillId="0" borderId="51" xfId="0" applyFont="1" applyFill="1" applyBorder="1"/>
    <xf numFmtId="37" fontId="42" fillId="0" borderId="52" xfId="0" applyFont="1" applyFill="1" applyBorder="1"/>
    <xf numFmtId="37" fontId="42" fillId="0" borderId="51" xfId="0" applyFont="1" applyFill="1" applyBorder="1" applyAlignment="1">
      <alignment horizontal="right"/>
    </xf>
    <xf numFmtId="37" fontId="7" fillId="0" borderId="0" xfId="0" applyFont="1" applyFill="1"/>
    <xf numFmtId="172" fontId="42" fillId="0" borderId="52" xfId="0" applyNumberFormat="1" applyFont="1" applyBorder="1" applyAlignment="1">
      <alignment horizontal="center"/>
    </xf>
    <xf numFmtId="172" fontId="42" fillId="0" borderId="51" xfId="0" applyNumberFormat="1" applyFont="1" applyBorder="1" applyAlignment="1">
      <alignment horizontal="center"/>
    </xf>
    <xf numFmtId="172" fontId="42" fillId="0" borderId="52" xfId="0" applyNumberFormat="1" applyFont="1" applyFill="1" applyBorder="1" applyAlignment="1">
      <alignment horizontal="center"/>
    </xf>
    <xf numFmtId="172" fontId="42" fillId="31" borderId="52" xfId="0" applyNumberFormat="1" applyFont="1" applyFill="1" applyBorder="1" applyAlignment="1">
      <alignment horizontal="center"/>
    </xf>
    <xf numFmtId="172" fontId="42" fillId="0" borderId="96" xfId="0" applyNumberFormat="1" applyFont="1" applyBorder="1" applyAlignment="1">
      <alignment horizontal="center"/>
    </xf>
    <xf numFmtId="172" fontId="42" fillId="0" borderId="90" xfId="0" applyNumberFormat="1" applyFont="1" applyBorder="1" applyAlignment="1">
      <alignment horizontal="center"/>
    </xf>
    <xf numFmtId="164" fontId="42" fillId="0" borderId="51" xfId="0" applyNumberFormat="1" applyFont="1" applyBorder="1"/>
    <xf numFmtId="164" fontId="42" fillId="0" borderId="52" xfId="0" applyNumberFormat="1" applyFont="1" applyBorder="1"/>
    <xf numFmtId="164" fontId="42" fillId="0" borderId="51" xfId="0" applyNumberFormat="1" applyFont="1" applyBorder="1" applyAlignment="1">
      <alignment horizontal="right"/>
    </xf>
    <xf numFmtId="164" fontId="42" fillId="31" borderId="51" xfId="0" applyNumberFormat="1" applyFont="1" applyFill="1" applyBorder="1"/>
    <xf numFmtId="37" fontId="55" fillId="0" borderId="0" xfId="0" applyFont="1"/>
    <xf numFmtId="49" fontId="6" fillId="0" borderId="1" xfId="4" applyNumberFormat="1" applyFont="1" applyBorder="1" applyAlignment="1">
      <alignment horizontal="center" vertical="center" wrapText="1"/>
    </xf>
    <xf numFmtId="1" fontId="6" fillId="0" borderId="7" xfId="1" applyNumberFormat="1" applyFont="1" applyBorder="1" applyAlignment="1" applyProtection="1">
      <alignment horizontal="center" wrapText="1"/>
    </xf>
    <xf numFmtId="49" fontId="6" fillId="0" borderId="7" xfId="0" applyNumberFormat="1" applyFont="1" applyBorder="1"/>
    <xf numFmtId="49" fontId="6" fillId="0" borderId="7" xfId="0" applyNumberFormat="1" applyFont="1" applyBorder="1" applyAlignment="1">
      <alignment horizontal="right"/>
    </xf>
    <xf numFmtId="37" fontId="56" fillId="0" borderId="0" xfId="0" applyFont="1"/>
    <xf numFmtId="37" fontId="47" fillId="0" borderId="0" xfId="0" applyFont="1"/>
    <xf numFmtId="37" fontId="9" fillId="0" borderId="0" xfId="0" applyFont="1" applyAlignment="1">
      <alignment horizontal="center"/>
    </xf>
    <xf numFmtId="37" fontId="6" fillId="0" borderId="0" xfId="0" applyFont="1" applyProtection="1">
      <protection locked="0"/>
    </xf>
    <xf numFmtId="37" fontId="6" fillId="0" borderId="7" xfId="0" applyFont="1" applyBorder="1" applyAlignment="1"/>
    <xf numFmtId="37" fontId="44" fillId="0" borderId="7" xfId="0" applyFont="1" applyBorder="1" applyAlignment="1"/>
    <xf numFmtId="167" fontId="6" fillId="0" borderId="7" xfId="0" applyNumberFormat="1" applyFont="1" applyBorder="1" applyAlignment="1"/>
    <xf numFmtId="1" fontId="6" fillId="3" borderId="7" xfId="1" applyNumberFormat="1" applyFont="1" applyFill="1" applyBorder="1" applyAlignment="1" applyProtection="1">
      <alignment horizontal="center"/>
    </xf>
    <xf numFmtId="49" fontId="6" fillId="3" borderId="7" xfId="3" applyNumberFormat="1" applyFont="1" applyFill="1" applyBorder="1" applyAlignment="1">
      <alignment horizontal="center"/>
    </xf>
    <xf numFmtId="165" fontId="42" fillId="31" borderId="52" xfId="0" applyNumberFormat="1" applyFont="1" applyFill="1" applyBorder="1" applyAlignment="1"/>
    <xf numFmtId="37" fontId="6" fillId="2" borderId="1" xfId="0" applyFont="1" applyFill="1" applyBorder="1" applyAlignment="1"/>
    <xf numFmtId="5" fontId="6" fillId="0" borderId="1" xfId="0" applyNumberFormat="1" applyFont="1" applyBorder="1" applyAlignment="1"/>
    <xf numFmtId="37" fontId="42" fillId="0" borderId="52" xfId="0" applyFont="1" applyBorder="1" applyAlignment="1"/>
    <xf numFmtId="164" fontId="42" fillId="0" borderId="51" xfId="0" applyNumberFormat="1" applyFont="1" applyFill="1" applyBorder="1" applyAlignment="1">
      <alignment horizontal="right"/>
    </xf>
    <xf numFmtId="49" fontId="6" fillId="0" borderId="1" xfId="4" applyNumberFormat="1" applyFont="1" applyBorder="1" applyAlignment="1">
      <alignment horizontal="center" wrapText="1"/>
    </xf>
    <xf numFmtId="3" fontId="6" fillId="0" borderId="1" xfId="0" applyNumberFormat="1" applyFont="1" applyBorder="1" applyAlignment="1"/>
    <xf numFmtId="167" fontId="42" fillId="0" borderId="52" xfId="169" applyNumberFormat="1" applyFont="1" applyBorder="1" applyAlignment="1"/>
    <xf numFmtId="37" fontId="6" fillId="0" borderId="7" xfId="0" applyFont="1" applyFill="1" applyBorder="1" applyAlignment="1"/>
    <xf numFmtId="37" fontId="6" fillId="4" borderId="50" xfId="0" applyFont="1" applyFill="1" applyBorder="1" applyAlignment="1">
      <alignment horizontal="center" vertical="center"/>
    </xf>
    <xf numFmtId="37" fontId="8" fillId="4" borderId="35" xfId="0" applyFont="1" applyFill="1" applyBorder="1" applyAlignment="1">
      <alignment horizontal="center" vertical="center"/>
    </xf>
    <xf numFmtId="37" fontId="8" fillId="4" borderId="18" xfId="0" applyFont="1" applyFill="1" applyBorder="1" applyAlignment="1">
      <alignment horizontal="center" vertical="center"/>
    </xf>
    <xf numFmtId="37" fontId="8" fillId="4" borderId="27" xfId="0" applyFont="1" applyFill="1" applyBorder="1" applyAlignment="1">
      <alignment horizontal="center" vertical="center"/>
    </xf>
    <xf numFmtId="37" fontId="9" fillId="0" borderId="0" xfId="3" applyFont="1" applyAlignment="1">
      <alignment horizontal="left"/>
    </xf>
    <xf numFmtId="49" fontId="6" fillId="30" borderId="47" xfId="3" applyNumberFormat="1" applyFont="1" applyFill="1" applyBorder="1" applyAlignment="1">
      <alignment horizontal="center"/>
    </xf>
    <xf numFmtId="49" fontId="6" fillId="30" borderId="48" xfId="3" applyNumberFormat="1" applyFont="1" applyFill="1" applyBorder="1" applyAlignment="1">
      <alignment horizontal="center"/>
    </xf>
    <xf numFmtId="49" fontId="6" fillId="30" borderId="47" xfId="0" applyNumberFormat="1" applyFont="1" applyFill="1" applyBorder="1" applyAlignment="1">
      <alignment horizontal="center"/>
    </xf>
    <xf numFmtId="49" fontId="6" fillId="30" borderId="48" xfId="0" applyNumberFormat="1" applyFont="1" applyFill="1" applyBorder="1" applyAlignment="1">
      <alignment horizontal="center"/>
    </xf>
    <xf numFmtId="37" fontId="42" fillId="34" borderId="80" xfId="0" applyFont="1" applyFill="1" applyBorder="1" applyAlignment="1">
      <alignment horizontal="center"/>
    </xf>
    <xf numFmtId="37" fontId="42" fillId="34" borderId="83" xfId="0" applyFont="1" applyFill="1" applyBorder="1" applyAlignment="1">
      <alignment horizontal="center"/>
    </xf>
    <xf numFmtId="37" fontId="42" fillId="34" borderId="90" xfId="0" applyFont="1" applyFill="1" applyBorder="1" applyAlignment="1">
      <alignment horizontal="center"/>
    </xf>
    <xf numFmtId="37" fontId="42" fillId="34" borderId="76" xfId="0" applyFont="1" applyFill="1" applyBorder="1" applyAlignment="1">
      <alignment horizontal="center"/>
    </xf>
    <xf numFmtId="37" fontId="42" fillId="0" borderId="0" xfId="0" applyFont="1" applyAlignment="1"/>
    <xf numFmtId="37" fontId="50" fillId="0" borderId="0" xfId="0" applyFont="1" applyAlignment="1"/>
    <xf numFmtId="37" fontId="50" fillId="0" borderId="0" xfId="0" applyFont="1" applyAlignment="1">
      <alignment horizontal="left"/>
    </xf>
    <xf numFmtId="37" fontId="46" fillId="0" borderId="0" xfId="0" applyFont="1" applyAlignment="1"/>
    <xf numFmtId="37" fontId="42" fillId="32" borderId="96" xfId="0" applyFont="1" applyFill="1" applyBorder="1" applyAlignment="1">
      <alignment horizontal="center" wrapText="1"/>
    </xf>
    <xf numFmtId="37" fontId="42" fillId="32" borderId="64" xfId="0" applyFont="1" applyFill="1" applyBorder="1" applyAlignment="1">
      <alignment horizontal="center" wrapText="1"/>
    </xf>
    <xf numFmtId="37" fontId="42" fillId="32" borderId="46" xfId="0" applyFont="1" applyFill="1" applyBorder="1" applyAlignment="1">
      <alignment horizontal="center"/>
    </xf>
  </cellXfs>
  <cellStyles count="170">
    <cellStyle name="20% - Accent1 2" xfId="94" xr:uid="{00000000-0005-0000-0000-000000000000}"/>
    <cellStyle name="20% - Accent2 2" xfId="95" xr:uid="{00000000-0005-0000-0000-000001000000}"/>
    <cellStyle name="20% - Accent3 2" xfId="96" xr:uid="{00000000-0005-0000-0000-000002000000}"/>
    <cellStyle name="20% - Accent4 2" xfId="97" xr:uid="{00000000-0005-0000-0000-000003000000}"/>
    <cellStyle name="20% - Accent5 2" xfId="98" xr:uid="{00000000-0005-0000-0000-000004000000}"/>
    <cellStyle name="20% - Accent6 2" xfId="99" xr:uid="{00000000-0005-0000-0000-000005000000}"/>
    <cellStyle name="40% - Accent1 2" xfId="100" xr:uid="{00000000-0005-0000-0000-000006000000}"/>
    <cellStyle name="40% - Accent2 2" xfId="101" xr:uid="{00000000-0005-0000-0000-000007000000}"/>
    <cellStyle name="40% - Accent3 2" xfId="102" xr:uid="{00000000-0005-0000-0000-000008000000}"/>
    <cellStyle name="40% - Accent4 2" xfId="103" xr:uid="{00000000-0005-0000-0000-000009000000}"/>
    <cellStyle name="40% - Accent5 2" xfId="104" xr:uid="{00000000-0005-0000-0000-00000A000000}"/>
    <cellStyle name="40% - Accent6 2" xfId="105" xr:uid="{00000000-0005-0000-0000-00000B000000}"/>
    <cellStyle name="60% - Accent1 2" xfId="106" xr:uid="{00000000-0005-0000-0000-00000C000000}"/>
    <cellStyle name="60% - Accent2 2" xfId="107" xr:uid="{00000000-0005-0000-0000-00000D000000}"/>
    <cellStyle name="60% - Accent3 2" xfId="108" xr:uid="{00000000-0005-0000-0000-00000E000000}"/>
    <cellStyle name="60% - Accent4 2" xfId="109" xr:uid="{00000000-0005-0000-0000-00000F000000}"/>
    <cellStyle name="60% - Accent5 2" xfId="110" xr:uid="{00000000-0005-0000-0000-000010000000}"/>
    <cellStyle name="60% - Accent6 2" xfId="111" xr:uid="{00000000-0005-0000-0000-000011000000}"/>
    <cellStyle name="Accent1 2" xfId="112" xr:uid="{00000000-0005-0000-0000-000012000000}"/>
    <cellStyle name="Accent2 2" xfId="113" xr:uid="{00000000-0005-0000-0000-000013000000}"/>
    <cellStyle name="Accent3 2" xfId="114" xr:uid="{00000000-0005-0000-0000-000014000000}"/>
    <cellStyle name="Accent4 2" xfId="115" xr:uid="{00000000-0005-0000-0000-000015000000}"/>
    <cellStyle name="Accent5 2" xfId="116" xr:uid="{00000000-0005-0000-0000-000016000000}"/>
    <cellStyle name="Accent6 2" xfId="117" xr:uid="{00000000-0005-0000-0000-000017000000}"/>
    <cellStyle name="Bad 2" xfId="118" xr:uid="{00000000-0005-0000-0000-000018000000}"/>
    <cellStyle name="Calculation 2" xfId="119" xr:uid="{00000000-0005-0000-0000-000019000000}"/>
    <cellStyle name="Check Cell 2" xfId="120" xr:uid="{00000000-0005-0000-0000-00001A000000}"/>
    <cellStyle name="Comma" xfId="1" builtinId="3"/>
    <cellStyle name="Comma 2" xfId="93" xr:uid="{00000000-0005-0000-0000-00001C000000}"/>
    <cellStyle name="Comma 3" xfId="166" xr:uid="{501C78B5-7F02-4E3F-AF7E-DBB69D422C02}"/>
    <cellStyle name="Comma_FY2011 DPH Budget" xfId="7" xr:uid="{00000000-0005-0000-0000-00001D000000}"/>
    <cellStyle name="Currency" xfId="169" builtinId="4"/>
    <cellStyle name="Currency 2" xfId="121" xr:uid="{00000000-0005-0000-0000-00001E000000}"/>
    <cellStyle name="Date" xfId="122" xr:uid="{00000000-0005-0000-0000-00001F000000}"/>
    <cellStyle name="Explanatory Text 2" xfId="123" xr:uid="{00000000-0005-0000-0000-000020000000}"/>
    <cellStyle name="F2" xfId="124" xr:uid="{00000000-0005-0000-0000-000021000000}"/>
    <cellStyle name="F3" xfId="125" xr:uid="{00000000-0005-0000-0000-000022000000}"/>
    <cellStyle name="F4" xfId="126" xr:uid="{00000000-0005-0000-0000-000023000000}"/>
    <cellStyle name="F5" xfId="127" xr:uid="{00000000-0005-0000-0000-000024000000}"/>
    <cellStyle name="F6" xfId="128" xr:uid="{00000000-0005-0000-0000-000025000000}"/>
    <cellStyle name="F7" xfId="129" xr:uid="{00000000-0005-0000-0000-000026000000}"/>
    <cellStyle name="F8" xfId="130" xr:uid="{00000000-0005-0000-0000-000027000000}"/>
    <cellStyle name="Fixed" xfId="131" xr:uid="{00000000-0005-0000-0000-000028000000}"/>
    <cellStyle name="Followed Hyperlink" xfId="15" builtinId="9" hidden="1"/>
    <cellStyle name="Followed Hyperlink" xfId="49" builtinId="9" hidden="1"/>
    <cellStyle name="Followed Hyperlink" xfId="29" builtinId="9" hidden="1"/>
    <cellStyle name="Followed Hyperlink" xfId="31" builtinId="9" hidden="1"/>
    <cellStyle name="Followed Hyperlink" xfId="25" builtinId="9" hidden="1"/>
    <cellStyle name="Followed Hyperlink" xfId="39" builtinId="9" hidden="1"/>
    <cellStyle name="Followed Hyperlink" xfId="23" builtinId="9" hidden="1"/>
    <cellStyle name="Followed Hyperlink" xfId="47" builtinId="9" hidden="1"/>
    <cellStyle name="Followed Hyperlink" xfId="89" builtinId="9" hidden="1"/>
    <cellStyle name="Followed Hyperlink" xfId="63" builtinId="9" hidden="1"/>
    <cellStyle name="Followed Hyperlink" xfId="57" builtinId="9" hidden="1"/>
    <cellStyle name="Followed Hyperlink" xfId="43" builtinId="9" hidden="1"/>
    <cellStyle name="Followed Hyperlink" xfId="37" builtinId="9" hidden="1"/>
    <cellStyle name="Followed Hyperlink" xfId="27" builtinId="9" hidden="1"/>
    <cellStyle name="Followed Hyperlink" xfId="11" builtinId="9" hidden="1"/>
    <cellStyle name="Followed Hyperlink" xfId="69" builtinId="9" hidden="1"/>
    <cellStyle name="Followed Hyperlink" xfId="73" builtinId="9" hidden="1"/>
    <cellStyle name="Followed Hyperlink" xfId="67" builtinId="9" hidden="1"/>
    <cellStyle name="Followed Hyperlink" xfId="55" builtinId="9" hidden="1"/>
    <cellStyle name="Followed Hyperlink" xfId="71" builtinId="9" hidden="1"/>
    <cellStyle name="Followed Hyperlink" xfId="91" builtinId="9" hidden="1"/>
    <cellStyle name="Followed Hyperlink" xfId="41" builtinId="9" hidden="1"/>
    <cellStyle name="Followed Hyperlink" xfId="21" builtinId="9" hidden="1"/>
    <cellStyle name="Followed Hyperlink" xfId="17" builtinId="9" hidden="1"/>
    <cellStyle name="Followed Hyperlink" xfId="65" builtinId="9" hidden="1"/>
    <cellStyle name="Followed Hyperlink" xfId="19" builtinId="9" hidden="1"/>
    <cellStyle name="Followed Hyperlink" xfId="35" builtinId="9" hidden="1"/>
    <cellStyle name="Followed Hyperlink" xfId="83" builtinId="9" hidden="1"/>
    <cellStyle name="Followed Hyperlink" xfId="87" builtinId="9" hidden="1"/>
    <cellStyle name="Followed Hyperlink" xfId="53" builtinId="9" hidden="1"/>
    <cellStyle name="Followed Hyperlink" xfId="79" builtinId="9" hidden="1"/>
    <cellStyle name="Followed Hyperlink" xfId="77" builtinId="9" hidden="1"/>
    <cellStyle name="Followed Hyperlink" xfId="75" builtinId="9" hidden="1"/>
    <cellStyle name="Followed Hyperlink" xfId="59" builtinId="9" hidden="1"/>
    <cellStyle name="Followed Hyperlink" xfId="33" builtinId="9" hidden="1"/>
    <cellStyle name="Followed Hyperlink" xfId="13" builtinId="9" hidden="1"/>
    <cellStyle name="Followed Hyperlink" xfId="51" builtinId="9" hidden="1"/>
    <cellStyle name="Followed Hyperlink" xfId="81" builtinId="9" hidden="1"/>
    <cellStyle name="Followed Hyperlink" xfId="45" builtinId="9" hidden="1"/>
    <cellStyle name="Followed Hyperlink" xfId="61" builtinId="9" hidden="1"/>
    <cellStyle name="Followed Hyperlink" xfId="85" builtinId="9" hidden="1"/>
    <cellStyle name="Good 2" xfId="132" xr:uid="{00000000-0005-0000-0000-000052000000}"/>
    <cellStyle name="Heading 1 2" xfId="133" xr:uid="{00000000-0005-0000-0000-000053000000}"/>
    <cellStyle name="Heading 2 2" xfId="134" xr:uid="{00000000-0005-0000-0000-000054000000}"/>
    <cellStyle name="Heading 3 2" xfId="135" xr:uid="{00000000-0005-0000-0000-000055000000}"/>
    <cellStyle name="Heading 4 2" xfId="136" xr:uid="{00000000-0005-0000-0000-000056000000}"/>
    <cellStyle name="Heading1" xfId="137" xr:uid="{00000000-0005-0000-0000-000057000000}"/>
    <cellStyle name="Heading2" xfId="138" xr:uid="{00000000-0005-0000-0000-000058000000}"/>
    <cellStyle name="Hyperlink" xfId="14" builtinId="8" hidden="1"/>
    <cellStyle name="Hyperlink" xfId="72" builtinId="8" hidden="1"/>
    <cellStyle name="Hyperlink" xfId="86" builtinId="8" hidden="1"/>
    <cellStyle name="Hyperlink" xfId="12" builtinId="8" hidden="1"/>
    <cellStyle name="Hyperlink" xfId="54" builtinId="8" hidden="1"/>
    <cellStyle name="Hyperlink" xfId="58" builtinId="8" hidden="1"/>
    <cellStyle name="Hyperlink" xfId="60" builtinId="8" hidden="1"/>
    <cellStyle name="Hyperlink" xfId="42" builtinId="8" hidden="1"/>
    <cellStyle name="Hyperlink" xfId="64" builtinId="8" hidden="1"/>
    <cellStyle name="Hyperlink" xfId="66" builtinId="8" hidden="1"/>
    <cellStyle name="Hyperlink" xfId="68" builtinId="8" hidden="1"/>
    <cellStyle name="Hyperlink" xfId="24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32" builtinId="8" hidden="1"/>
    <cellStyle name="Hyperlink" xfId="10" builtinId="8" hidden="1"/>
    <cellStyle name="Hyperlink" xfId="50" builtinId="8" hidden="1"/>
    <cellStyle name="Hyperlink" xfId="44" builtinId="8" hidden="1"/>
    <cellStyle name="Hyperlink" xfId="16" builtinId="8" hidden="1"/>
    <cellStyle name="Hyperlink" xfId="48" builtinId="8" hidden="1"/>
    <cellStyle name="Hyperlink" xfId="56" builtinId="8" hidden="1"/>
    <cellStyle name="Hyperlink" xfId="26" builtinId="8" hidden="1"/>
    <cellStyle name="Hyperlink" xfId="28" builtinId="8" hidden="1"/>
    <cellStyle name="Hyperlink" xfId="30" builtinId="8" hidden="1"/>
    <cellStyle name="Hyperlink" xfId="82" builtinId="8" hidden="1"/>
    <cellStyle name="Hyperlink" xfId="34" builtinId="8" hidden="1"/>
    <cellStyle name="Hyperlink" xfId="36" builtinId="8" hidden="1"/>
    <cellStyle name="Hyperlink" xfId="38" builtinId="8" hidden="1"/>
    <cellStyle name="Hyperlink" xfId="62" builtinId="8" hidden="1"/>
    <cellStyle name="Hyperlink" xfId="90" builtinId="8" hidden="1"/>
    <cellStyle name="Hyperlink" xfId="40" builtinId="8" hidden="1"/>
    <cellStyle name="Hyperlink" xfId="18" builtinId="8" hidden="1"/>
    <cellStyle name="Hyperlink" xfId="20" builtinId="8" hidden="1"/>
    <cellStyle name="Hyperlink" xfId="22" builtinId="8" hidden="1"/>
    <cellStyle name="Hyperlink" xfId="70" builtinId="8" hidden="1"/>
    <cellStyle name="Hyperlink" xfId="46" builtinId="8" hidden="1"/>
    <cellStyle name="Hyperlink" xfId="88" builtinId="8" hidden="1"/>
    <cellStyle name="Hyperlink" xfId="52" builtinId="8" hidden="1"/>
    <cellStyle name="Hyperlink" xfId="84" builtinId="8" hidden="1"/>
    <cellStyle name="Input 2" xfId="139" xr:uid="{00000000-0005-0000-0000-000082000000}"/>
    <cellStyle name="Linked Cell 2" xfId="140" xr:uid="{00000000-0005-0000-0000-000083000000}"/>
    <cellStyle name="Neutral 2" xfId="141" xr:uid="{00000000-0005-0000-0000-000084000000}"/>
    <cellStyle name="Normal" xfId="0" builtinId="0"/>
    <cellStyle name="Normal 10" xfId="142" xr:uid="{00000000-0005-0000-0000-000086000000}"/>
    <cellStyle name="Normal 11" xfId="143" xr:uid="{00000000-0005-0000-0000-000087000000}"/>
    <cellStyle name="Normal 12" xfId="144" xr:uid="{00000000-0005-0000-0000-000088000000}"/>
    <cellStyle name="Normal 13" xfId="159" xr:uid="{00000000-0005-0000-0000-000089000000}"/>
    <cellStyle name="Normal 14" xfId="160" xr:uid="{00000000-0005-0000-0000-00008A000000}"/>
    <cellStyle name="Normal 15" xfId="163" xr:uid="{AFD97646-7780-46DF-9DAA-E05FD2CA0DF8}"/>
    <cellStyle name="Normal 2" xfId="2" xr:uid="{00000000-0005-0000-0000-00008B000000}"/>
    <cellStyle name="Normal 2 2" xfId="168" xr:uid="{51C2B866-D040-4D5E-A414-D4E797D5296B}"/>
    <cellStyle name="Normal 2 3" xfId="167" xr:uid="{94E30FA9-90EE-4BA6-A745-3F49EEA2E2ED}"/>
    <cellStyle name="Normal 3" xfId="9" xr:uid="{00000000-0005-0000-0000-00008C000000}"/>
    <cellStyle name="Normal 3 2" xfId="164" xr:uid="{583430F6-522F-412D-995B-901EE7BCF4DD}"/>
    <cellStyle name="Normal 4" xfId="92" xr:uid="{00000000-0005-0000-0000-00008D000000}"/>
    <cellStyle name="Normal 4 2" xfId="165" xr:uid="{7A4FF099-A9F3-442C-B3BE-4972F4527A9D}"/>
    <cellStyle name="Normal 5" xfId="145" xr:uid="{00000000-0005-0000-0000-00008E000000}"/>
    <cellStyle name="Normal 6" xfId="146" xr:uid="{00000000-0005-0000-0000-00008F000000}"/>
    <cellStyle name="Normal 6 2" xfId="161" xr:uid="{00000000-0005-0000-0000-000090000000}"/>
    <cellStyle name="Normal 7" xfId="147" xr:uid="{00000000-0005-0000-0000-000091000000}"/>
    <cellStyle name="Normal 7 2" xfId="148" xr:uid="{00000000-0005-0000-0000-000092000000}"/>
    <cellStyle name="Normal 7_FY2012 DPH Budget sample 3-30-11 (2)(1)" xfId="149" xr:uid="{00000000-0005-0000-0000-000093000000}"/>
    <cellStyle name="Normal 8" xfId="150" xr:uid="{00000000-0005-0000-0000-000094000000}"/>
    <cellStyle name="Normal 8 2" xfId="162" xr:uid="{6C6F1CA4-6E43-4C8A-87AA-B5D2ACE14245}"/>
    <cellStyle name="Normal 9" xfId="151" xr:uid="{00000000-0005-0000-0000-000095000000}"/>
    <cellStyle name="Normal_07DPHSS-SP-Local&amp;SpecialFundsProposed2-4-11-06" xfId="5" xr:uid="{00000000-0005-0000-0000-000096000000}"/>
    <cellStyle name="Normal_07PH-(Revised)StaffingPatternFed-Match" xfId="8" xr:uid="{00000000-0005-0000-0000-000097000000}"/>
    <cellStyle name="Normal_07PH-(Revised)StaffingPatternFed-Match_FY_2012_BBMR_SP-1_FORM_(FY12_PROPOSED_with_Summary_Page) DGA" xfId="4" xr:uid="{00000000-0005-0000-0000-000098000000}"/>
    <cellStyle name="Normal_FY_2012_BBMR_SP-1_FORM_(FY12_PROPOSED_with_Summary_Page) DGA" xfId="3" xr:uid="{00000000-0005-0000-0000-00009B000000}"/>
    <cellStyle name="Normal_SP-1 PROPOSED FY13(1)" xfId="6" xr:uid="{00000000-0005-0000-0000-00009F000000}"/>
    <cellStyle name="Note 2" xfId="152" xr:uid="{00000000-0005-0000-0000-0000A2000000}"/>
    <cellStyle name="Output 2" xfId="153" xr:uid="{00000000-0005-0000-0000-0000A3000000}"/>
    <cellStyle name="Percent 2" xfId="154" xr:uid="{00000000-0005-0000-0000-0000A5000000}"/>
    <cellStyle name="Percent 3" xfId="155" xr:uid="{00000000-0005-0000-0000-0000A6000000}"/>
    <cellStyle name="Title 2" xfId="156" xr:uid="{00000000-0005-0000-0000-0000A7000000}"/>
    <cellStyle name="Total 2" xfId="157" xr:uid="{00000000-0005-0000-0000-0000A8000000}"/>
    <cellStyle name="Warning Text 2" xfId="158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5DB8172-0098-44BE-A927-FD15927A8766}"/>
            </a:ext>
          </a:extLst>
        </xdr:cNvPr>
        <xdr:cNvSpPr txBox="1"/>
      </xdr:nvSpPr>
      <xdr:spPr>
        <a:xfrm flipV="1">
          <a:off x="8820150" y="7191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9</xdr:col>
      <xdr:colOff>0</xdr:colOff>
      <xdr:row>46</xdr:row>
      <xdr:rowOff>0</xdr:rowOff>
    </xdr:from>
    <xdr:ext cx="619125" cy="795402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8EE9B79-4173-4692-B2E2-EDE4FB8E8D52}"/>
            </a:ext>
          </a:extLst>
        </xdr:cNvPr>
        <xdr:cNvSpPr txBox="1"/>
      </xdr:nvSpPr>
      <xdr:spPr>
        <a:xfrm flipV="1">
          <a:off x="8210550" y="7191375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357D5D7-1590-497F-8A84-9620456972B2}"/>
            </a:ext>
          </a:extLst>
        </xdr:cNvPr>
        <xdr:cNvSpPr txBox="1"/>
      </xdr:nvSpPr>
      <xdr:spPr>
        <a:xfrm flipV="1">
          <a:off x="8820150" y="7191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9</xdr:col>
      <xdr:colOff>0</xdr:colOff>
      <xdr:row>46</xdr:row>
      <xdr:rowOff>0</xdr:rowOff>
    </xdr:from>
    <xdr:ext cx="619125" cy="79540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DCE77A7-5896-4975-9515-135F3AF6388D}"/>
            </a:ext>
          </a:extLst>
        </xdr:cNvPr>
        <xdr:cNvSpPr txBox="1"/>
      </xdr:nvSpPr>
      <xdr:spPr>
        <a:xfrm flipV="1">
          <a:off x="8210550" y="7191375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9</xdr:col>
      <xdr:colOff>28575</xdr:colOff>
      <xdr:row>46</xdr:row>
      <xdr:rowOff>0</xdr:rowOff>
    </xdr:from>
    <xdr:ext cx="600075" cy="24765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F236437-9C78-41CC-B5D1-131B0AF49ECE}"/>
            </a:ext>
          </a:extLst>
        </xdr:cNvPr>
        <xdr:cNvSpPr txBox="1"/>
      </xdr:nvSpPr>
      <xdr:spPr>
        <a:xfrm flipV="1">
          <a:off x="82391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0" name="TextBox 5">
          <a:extLst>
            <a:ext uri="{FF2B5EF4-FFF2-40B4-BE49-F238E27FC236}">
              <a16:creationId xmlns:a16="http://schemas.microsoft.com/office/drawing/2014/main" id="{65DEF488-C283-4FDE-8F18-32F4F7C24F6E}"/>
            </a:ext>
            <a:ext uri="{147F2762-F138-4A5C-976F-8EAC2B608ADB}">
              <a16:predDERef xmlns:a16="http://schemas.microsoft.com/office/drawing/2014/main" pred="{6893FFD4-A510-476B-88F8-F46EB35F7779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1" name="TextBox 6">
          <a:extLst>
            <a:ext uri="{FF2B5EF4-FFF2-40B4-BE49-F238E27FC236}">
              <a16:creationId xmlns:a16="http://schemas.microsoft.com/office/drawing/2014/main" id="{21C56512-03E4-4ED1-AA93-ACB5AC79FA17}"/>
            </a:ext>
            <a:ext uri="{147F2762-F138-4A5C-976F-8EAC2B608ADB}">
              <a16:predDERef xmlns:a16="http://schemas.microsoft.com/office/drawing/2014/main" pred="{2055AB0C-E0FC-4F13-A3EC-F3A60BD75976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2" name="TextBox 7">
          <a:extLst>
            <a:ext uri="{FF2B5EF4-FFF2-40B4-BE49-F238E27FC236}">
              <a16:creationId xmlns:a16="http://schemas.microsoft.com/office/drawing/2014/main" id="{584E0785-C2FA-4094-AB6A-6128F3ADBC14}"/>
            </a:ext>
            <a:ext uri="{147F2762-F138-4A5C-976F-8EAC2B608ADB}">
              <a16:predDERef xmlns:a16="http://schemas.microsoft.com/office/drawing/2014/main" pred="{BFF13DAD-5E87-42DB-8052-33EC643DF2F6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3" name="TextBox 8">
          <a:extLst>
            <a:ext uri="{FF2B5EF4-FFF2-40B4-BE49-F238E27FC236}">
              <a16:creationId xmlns:a16="http://schemas.microsoft.com/office/drawing/2014/main" id="{BB8A7445-B4E5-4EAC-B3E8-2975D150966B}"/>
            </a:ext>
            <a:ext uri="{147F2762-F138-4A5C-976F-8EAC2B608ADB}">
              <a16:predDERef xmlns:a16="http://schemas.microsoft.com/office/drawing/2014/main" pred="{E835BEC6-5505-4290-A1AA-EEEF2BE2E26C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4" name="TextBox 9">
          <a:extLst>
            <a:ext uri="{FF2B5EF4-FFF2-40B4-BE49-F238E27FC236}">
              <a16:creationId xmlns:a16="http://schemas.microsoft.com/office/drawing/2014/main" id="{57F74E9D-28CF-4A1E-9370-C58ACD6CEE41}"/>
            </a:ext>
            <a:ext uri="{147F2762-F138-4A5C-976F-8EAC2B608ADB}">
              <a16:predDERef xmlns:a16="http://schemas.microsoft.com/office/drawing/2014/main" pred="{954F39F7-46E8-43C0-8C4F-504064557233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15" name="TextBox 10">
          <a:extLst>
            <a:ext uri="{FF2B5EF4-FFF2-40B4-BE49-F238E27FC236}">
              <a16:creationId xmlns:a16="http://schemas.microsoft.com/office/drawing/2014/main" id="{A42D0E63-4492-46D7-857B-D6F7DD28EF9B}"/>
            </a:ext>
            <a:ext uri="{147F2762-F138-4A5C-976F-8EAC2B608ADB}">
              <a16:predDERef xmlns:a16="http://schemas.microsoft.com/office/drawing/2014/main" pred="{D4539432-FB9F-4D72-9E69-E29169632212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16" name="TextBox 5">
          <a:extLst>
            <a:ext uri="{FF2B5EF4-FFF2-40B4-BE49-F238E27FC236}">
              <a16:creationId xmlns:a16="http://schemas.microsoft.com/office/drawing/2014/main" id="{FA45657B-DD5C-40F4-80FB-2462BC14AE15}"/>
            </a:ext>
            <a:ext uri="{147F2762-F138-4A5C-976F-8EAC2B608ADB}">
              <a16:predDERef xmlns:a16="http://schemas.microsoft.com/office/drawing/2014/main" pred="{83F08DD4-FA1D-4867-90E7-1A3A280E387E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17" name="TextBox 6">
          <a:extLst>
            <a:ext uri="{FF2B5EF4-FFF2-40B4-BE49-F238E27FC236}">
              <a16:creationId xmlns:a16="http://schemas.microsoft.com/office/drawing/2014/main" id="{A345CD0F-4009-469C-8C37-AE6BAD4203CB}"/>
            </a:ext>
            <a:ext uri="{147F2762-F138-4A5C-976F-8EAC2B608ADB}">
              <a16:predDERef xmlns:a16="http://schemas.microsoft.com/office/drawing/2014/main" pred="{EAC25EA3-746F-4354-8228-BFB0462847A8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18" name="TextBox 7">
          <a:extLst>
            <a:ext uri="{FF2B5EF4-FFF2-40B4-BE49-F238E27FC236}">
              <a16:creationId xmlns:a16="http://schemas.microsoft.com/office/drawing/2014/main" id="{9789A9C9-E1DA-4C77-B5FD-363A71EC6A4B}"/>
            </a:ext>
            <a:ext uri="{147F2762-F138-4A5C-976F-8EAC2B608ADB}">
              <a16:predDERef xmlns:a16="http://schemas.microsoft.com/office/drawing/2014/main" pred="{DC814428-CEFF-4F04-87AB-E25C2A93EF03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19" name="TextBox 8">
          <a:extLst>
            <a:ext uri="{FF2B5EF4-FFF2-40B4-BE49-F238E27FC236}">
              <a16:creationId xmlns:a16="http://schemas.microsoft.com/office/drawing/2014/main" id="{5FE2955E-C2E9-460F-AD9D-252E420D218C}"/>
            </a:ext>
            <a:ext uri="{147F2762-F138-4A5C-976F-8EAC2B608ADB}">
              <a16:predDERef xmlns:a16="http://schemas.microsoft.com/office/drawing/2014/main" pred="{DC8801F5-D539-4DB4-BCB5-AA524AEE2649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20" name="TextBox 9">
          <a:extLst>
            <a:ext uri="{FF2B5EF4-FFF2-40B4-BE49-F238E27FC236}">
              <a16:creationId xmlns:a16="http://schemas.microsoft.com/office/drawing/2014/main" id="{7AA20BEE-C733-4F3F-BF37-89C435C17107}"/>
            </a:ext>
            <a:ext uri="{147F2762-F138-4A5C-976F-8EAC2B608ADB}">
              <a16:predDERef xmlns:a16="http://schemas.microsoft.com/office/drawing/2014/main" pred="{928CA686-0CCD-49DA-BA90-D6C34A4E8A13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21" name="TextBox 10">
          <a:extLst>
            <a:ext uri="{FF2B5EF4-FFF2-40B4-BE49-F238E27FC236}">
              <a16:creationId xmlns:a16="http://schemas.microsoft.com/office/drawing/2014/main" id="{CA05EDF4-0A53-42A0-9456-89C91152081D}"/>
            </a:ext>
            <a:ext uri="{147F2762-F138-4A5C-976F-8EAC2B608ADB}">
              <a16:predDERef xmlns:a16="http://schemas.microsoft.com/office/drawing/2014/main" pred="{892DB2B3-FBE8-4D07-9AFD-681243AC8ED9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2" name="TextBox 5">
          <a:extLst>
            <a:ext uri="{FF2B5EF4-FFF2-40B4-BE49-F238E27FC236}">
              <a16:creationId xmlns:a16="http://schemas.microsoft.com/office/drawing/2014/main" id="{D16436EF-0716-4406-A64B-8497CF8B6CD7}"/>
            </a:ext>
            <a:ext uri="{147F2762-F138-4A5C-976F-8EAC2B608ADB}">
              <a16:predDERef xmlns:a16="http://schemas.microsoft.com/office/drawing/2014/main" pred="{393579F0-9D4B-4915-AB64-59BCC097328A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3" name="TextBox 6">
          <a:extLst>
            <a:ext uri="{FF2B5EF4-FFF2-40B4-BE49-F238E27FC236}">
              <a16:creationId xmlns:a16="http://schemas.microsoft.com/office/drawing/2014/main" id="{C98554D2-FD1B-49A2-9283-33613AAA90D8}"/>
            </a:ext>
            <a:ext uri="{147F2762-F138-4A5C-976F-8EAC2B608ADB}">
              <a16:predDERef xmlns:a16="http://schemas.microsoft.com/office/drawing/2014/main" pred="{D8338415-1CA8-4353-89C8-DF485037B80C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4" name="TextBox 7">
          <a:extLst>
            <a:ext uri="{FF2B5EF4-FFF2-40B4-BE49-F238E27FC236}">
              <a16:creationId xmlns:a16="http://schemas.microsoft.com/office/drawing/2014/main" id="{7FC4CFC8-8B30-441C-B3E6-14E9164DE741}"/>
            </a:ext>
            <a:ext uri="{147F2762-F138-4A5C-976F-8EAC2B608ADB}">
              <a16:predDERef xmlns:a16="http://schemas.microsoft.com/office/drawing/2014/main" pred="{C3CA5CA6-FA82-473C-AE35-FB43FDE29B8A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5" name="TextBox 8">
          <a:extLst>
            <a:ext uri="{FF2B5EF4-FFF2-40B4-BE49-F238E27FC236}">
              <a16:creationId xmlns:a16="http://schemas.microsoft.com/office/drawing/2014/main" id="{F4EAB912-A5BA-4210-8A40-38995D4D3AF7}"/>
            </a:ext>
            <a:ext uri="{147F2762-F138-4A5C-976F-8EAC2B608ADB}">
              <a16:predDERef xmlns:a16="http://schemas.microsoft.com/office/drawing/2014/main" pred="{96ABAD57-39C1-46B1-A69C-EE507AEDFE65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6" name="TextBox 9">
          <a:extLst>
            <a:ext uri="{FF2B5EF4-FFF2-40B4-BE49-F238E27FC236}">
              <a16:creationId xmlns:a16="http://schemas.microsoft.com/office/drawing/2014/main" id="{F9629A69-5A42-4AAC-ABE4-1572FF95A8F6}"/>
            </a:ext>
            <a:ext uri="{147F2762-F138-4A5C-976F-8EAC2B608ADB}">
              <a16:predDERef xmlns:a16="http://schemas.microsoft.com/office/drawing/2014/main" pred="{D385FC39-A5C5-47A7-A76C-5A6448C11244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27" name="TextBox 10">
          <a:extLst>
            <a:ext uri="{FF2B5EF4-FFF2-40B4-BE49-F238E27FC236}">
              <a16:creationId xmlns:a16="http://schemas.microsoft.com/office/drawing/2014/main" id="{988864B1-CA6C-4702-8596-53B1CCB5F9FB}"/>
            </a:ext>
            <a:ext uri="{147F2762-F138-4A5C-976F-8EAC2B608ADB}">
              <a16:predDERef xmlns:a16="http://schemas.microsoft.com/office/drawing/2014/main" pred="{C49BEF16-9223-450D-940F-D6516005E6AE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28" name="TextBox 5">
          <a:extLst>
            <a:ext uri="{FF2B5EF4-FFF2-40B4-BE49-F238E27FC236}">
              <a16:creationId xmlns:a16="http://schemas.microsoft.com/office/drawing/2014/main" id="{AEB96596-B656-4BF7-90FD-DB782F2C992A}"/>
            </a:ext>
            <a:ext uri="{147F2762-F138-4A5C-976F-8EAC2B608ADB}">
              <a16:predDERef xmlns:a16="http://schemas.microsoft.com/office/drawing/2014/main" pred="{871DD2A8-9C92-4B74-BB06-7BBE4C52D5DD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29" name="TextBox 6">
          <a:extLst>
            <a:ext uri="{FF2B5EF4-FFF2-40B4-BE49-F238E27FC236}">
              <a16:creationId xmlns:a16="http://schemas.microsoft.com/office/drawing/2014/main" id="{3832499D-8DDB-4BA2-9ADC-F9D342627A5F}"/>
            </a:ext>
            <a:ext uri="{147F2762-F138-4A5C-976F-8EAC2B608ADB}">
              <a16:predDERef xmlns:a16="http://schemas.microsoft.com/office/drawing/2014/main" pred="{A2A3B193-75CD-4F91-8316-78F2F290966E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30" name="TextBox 7">
          <a:extLst>
            <a:ext uri="{FF2B5EF4-FFF2-40B4-BE49-F238E27FC236}">
              <a16:creationId xmlns:a16="http://schemas.microsoft.com/office/drawing/2014/main" id="{E583C88B-1526-4ADA-950E-1FA1A29F45B1}"/>
            </a:ext>
            <a:ext uri="{147F2762-F138-4A5C-976F-8EAC2B608ADB}">
              <a16:predDERef xmlns:a16="http://schemas.microsoft.com/office/drawing/2014/main" pred="{1C134AC1-FF2F-43DC-BCE6-B33DF9073390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31" name="TextBox 8">
          <a:extLst>
            <a:ext uri="{FF2B5EF4-FFF2-40B4-BE49-F238E27FC236}">
              <a16:creationId xmlns:a16="http://schemas.microsoft.com/office/drawing/2014/main" id="{29A9ECF0-1754-471E-BB2F-10DBE4D7B235}"/>
            </a:ext>
            <a:ext uri="{147F2762-F138-4A5C-976F-8EAC2B608ADB}">
              <a16:predDERef xmlns:a16="http://schemas.microsoft.com/office/drawing/2014/main" pred="{40DABA82-FA19-4FD8-A7FB-9AAF5AABE813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32" name="TextBox 9">
          <a:extLst>
            <a:ext uri="{FF2B5EF4-FFF2-40B4-BE49-F238E27FC236}">
              <a16:creationId xmlns:a16="http://schemas.microsoft.com/office/drawing/2014/main" id="{96F5FF63-AD6C-4E84-B9FF-B7AADA4F059F}"/>
            </a:ext>
            <a:ext uri="{147F2762-F138-4A5C-976F-8EAC2B608ADB}">
              <a16:predDERef xmlns:a16="http://schemas.microsoft.com/office/drawing/2014/main" pred="{C7BAE81D-CFD4-41E2-84D7-64C6AD518189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33" name="TextBox 10">
          <a:extLst>
            <a:ext uri="{FF2B5EF4-FFF2-40B4-BE49-F238E27FC236}">
              <a16:creationId xmlns:a16="http://schemas.microsoft.com/office/drawing/2014/main" id="{352F6D97-1B2A-4122-81F1-5D664940A22F}"/>
            </a:ext>
            <a:ext uri="{147F2762-F138-4A5C-976F-8EAC2B608ADB}">
              <a16:predDERef xmlns:a16="http://schemas.microsoft.com/office/drawing/2014/main" pred="{FB3FCD1D-642C-48F2-8661-37858B1279D9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4" name="TextBox 5">
          <a:extLst>
            <a:ext uri="{FF2B5EF4-FFF2-40B4-BE49-F238E27FC236}">
              <a16:creationId xmlns:a16="http://schemas.microsoft.com/office/drawing/2014/main" id="{CE9D0A7F-A8B3-4D81-AF1B-293817FAA876}"/>
            </a:ext>
            <a:ext uri="{147F2762-F138-4A5C-976F-8EAC2B608ADB}">
              <a16:predDERef xmlns:a16="http://schemas.microsoft.com/office/drawing/2014/main" pred="{4131D53F-6119-4018-B744-16EE2F520372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5" name="TextBox 6">
          <a:extLst>
            <a:ext uri="{FF2B5EF4-FFF2-40B4-BE49-F238E27FC236}">
              <a16:creationId xmlns:a16="http://schemas.microsoft.com/office/drawing/2014/main" id="{41E0ADF0-6D43-4EC2-8E3E-EB4B787B5D63}"/>
            </a:ext>
            <a:ext uri="{147F2762-F138-4A5C-976F-8EAC2B608ADB}">
              <a16:predDERef xmlns:a16="http://schemas.microsoft.com/office/drawing/2014/main" pred="{C4586BB8-22F6-44DB-9334-DFBDA302041F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6" name="TextBox 7">
          <a:extLst>
            <a:ext uri="{FF2B5EF4-FFF2-40B4-BE49-F238E27FC236}">
              <a16:creationId xmlns:a16="http://schemas.microsoft.com/office/drawing/2014/main" id="{7E205CC0-D08E-4942-9921-B1FD9FB99B2A}"/>
            </a:ext>
            <a:ext uri="{147F2762-F138-4A5C-976F-8EAC2B608ADB}">
              <a16:predDERef xmlns:a16="http://schemas.microsoft.com/office/drawing/2014/main" pred="{FA77E7B2-A2B1-481D-87C6-EF5C15659913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7" name="TextBox 8">
          <a:extLst>
            <a:ext uri="{FF2B5EF4-FFF2-40B4-BE49-F238E27FC236}">
              <a16:creationId xmlns:a16="http://schemas.microsoft.com/office/drawing/2014/main" id="{E7F64B3D-25D0-4A7C-9CE5-DA53EDC2D077}"/>
            </a:ext>
            <a:ext uri="{147F2762-F138-4A5C-976F-8EAC2B608ADB}">
              <a16:predDERef xmlns:a16="http://schemas.microsoft.com/office/drawing/2014/main" pred="{044CFFE0-01A9-48E5-A584-BCF2B2ABC2E6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8" name="TextBox 9">
          <a:extLst>
            <a:ext uri="{FF2B5EF4-FFF2-40B4-BE49-F238E27FC236}">
              <a16:creationId xmlns:a16="http://schemas.microsoft.com/office/drawing/2014/main" id="{9C491E52-1FED-4E2A-968C-EE1280F63D07}"/>
            </a:ext>
            <a:ext uri="{147F2762-F138-4A5C-976F-8EAC2B608ADB}">
              <a16:predDERef xmlns:a16="http://schemas.microsoft.com/office/drawing/2014/main" pred="{AF4EAB25-01ED-4920-8CEF-BE2845FDE86E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39" name="TextBox 10">
          <a:extLst>
            <a:ext uri="{FF2B5EF4-FFF2-40B4-BE49-F238E27FC236}">
              <a16:creationId xmlns:a16="http://schemas.microsoft.com/office/drawing/2014/main" id="{8A1D6969-E0B1-46DE-95D4-6C4F0027E40F}"/>
            </a:ext>
            <a:ext uri="{147F2762-F138-4A5C-976F-8EAC2B608ADB}">
              <a16:predDERef xmlns:a16="http://schemas.microsoft.com/office/drawing/2014/main" pred="{D02D8272-8AA8-4277-8678-AB9263B9DA4A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0" name="TextBox 5">
          <a:extLst>
            <a:ext uri="{FF2B5EF4-FFF2-40B4-BE49-F238E27FC236}">
              <a16:creationId xmlns:a16="http://schemas.microsoft.com/office/drawing/2014/main" id="{C02AA14E-0C4F-4684-ABCC-2DEBA268AA9C}"/>
            </a:ext>
            <a:ext uri="{147F2762-F138-4A5C-976F-8EAC2B608ADB}">
              <a16:predDERef xmlns:a16="http://schemas.microsoft.com/office/drawing/2014/main" pred="{164D22D4-6217-497C-B659-00FD6CC8C9B0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1" name="TextBox 6">
          <a:extLst>
            <a:ext uri="{FF2B5EF4-FFF2-40B4-BE49-F238E27FC236}">
              <a16:creationId xmlns:a16="http://schemas.microsoft.com/office/drawing/2014/main" id="{507F5794-9573-4209-9F86-59568133EC6A}"/>
            </a:ext>
            <a:ext uri="{147F2762-F138-4A5C-976F-8EAC2B608ADB}">
              <a16:predDERef xmlns:a16="http://schemas.microsoft.com/office/drawing/2014/main" pred="{20DF902C-F65C-4DEE-AF92-95D093699D8E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2" name="TextBox 7">
          <a:extLst>
            <a:ext uri="{FF2B5EF4-FFF2-40B4-BE49-F238E27FC236}">
              <a16:creationId xmlns:a16="http://schemas.microsoft.com/office/drawing/2014/main" id="{7BA89ED0-EE48-428B-8578-3ECE8DC98A09}"/>
            </a:ext>
            <a:ext uri="{147F2762-F138-4A5C-976F-8EAC2B608ADB}">
              <a16:predDERef xmlns:a16="http://schemas.microsoft.com/office/drawing/2014/main" pred="{B3CFF495-5EA7-4347-951C-CA275D86A30B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3" name="TextBox 8">
          <a:extLst>
            <a:ext uri="{FF2B5EF4-FFF2-40B4-BE49-F238E27FC236}">
              <a16:creationId xmlns:a16="http://schemas.microsoft.com/office/drawing/2014/main" id="{BA1A2F68-B024-4199-AAC1-B3BC69BD8511}"/>
            </a:ext>
            <a:ext uri="{147F2762-F138-4A5C-976F-8EAC2B608ADB}">
              <a16:predDERef xmlns:a16="http://schemas.microsoft.com/office/drawing/2014/main" pred="{C5F7F7D2-EF42-4795-9E77-A6FE5D780B5C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4" name="TextBox 9">
          <a:extLst>
            <a:ext uri="{FF2B5EF4-FFF2-40B4-BE49-F238E27FC236}">
              <a16:creationId xmlns:a16="http://schemas.microsoft.com/office/drawing/2014/main" id="{0AD67A59-2899-4466-BA91-7B2AE01CE2BE}"/>
            </a:ext>
            <a:ext uri="{147F2762-F138-4A5C-976F-8EAC2B608ADB}">
              <a16:predDERef xmlns:a16="http://schemas.microsoft.com/office/drawing/2014/main" pred="{61B1A804-C9BC-440C-8FD0-48FD026EC192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45" name="TextBox 10">
          <a:extLst>
            <a:ext uri="{FF2B5EF4-FFF2-40B4-BE49-F238E27FC236}">
              <a16:creationId xmlns:a16="http://schemas.microsoft.com/office/drawing/2014/main" id="{6394B394-9D46-4250-A3B7-BE0C61ED7B24}"/>
            </a:ext>
            <a:ext uri="{147F2762-F138-4A5C-976F-8EAC2B608ADB}">
              <a16:predDERef xmlns:a16="http://schemas.microsoft.com/office/drawing/2014/main" pred="{A143834A-EC5A-4935-B055-CD06E09B5BBF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46" name="TextBox 5">
          <a:extLst>
            <a:ext uri="{FF2B5EF4-FFF2-40B4-BE49-F238E27FC236}">
              <a16:creationId xmlns:a16="http://schemas.microsoft.com/office/drawing/2014/main" id="{F3032012-B93A-48CC-82EB-D98C5BCD834D}"/>
            </a:ext>
            <a:ext uri="{147F2762-F138-4A5C-976F-8EAC2B608ADB}">
              <a16:predDERef xmlns:a16="http://schemas.microsoft.com/office/drawing/2014/main" pred="{E46976B3-A388-42B6-B009-5EF59F723C7D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47" name="TextBox 6">
          <a:extLst>
            <a:ext uri="{FF2B5EF4-FFF2-40B4-BE49-F238E27FC236}">
              <a16:creationId xmlns:a16="http://schemas.microsoft.com/office/drawing/2014/main" id="{3253DC22-78FF-48C2-862B-B7EE78636C85}"/>
            </a:ext>
            <a:ext uri="{147F2762-F138-4A5C-976F-8EAC2B608ADB}">
              <a16:predDERef xmlns:a16="http://schemas.microsoft.com/office/drawing/2014/main" pred="{0F345605-7A1A-4F76-B84B-8FACFB026A47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48" name="TextBox 7">
          <a:extLst>
            <a:ext uri="{FF2B5EF4-FFF2-40B4-BE49-F238E27FC236}">
              <a16:creationId xmlns:a16="http://schemas.microsoft.com/office/drawing/2014/main" id="{04A0BF5D-EB57-4382-A589-815595098881}"/>
            </a:ext>
            <a:ext uri="{147F2762-F138-4A5C-976F-8EAC2B608ADB}">
              <a16:predDERef xmlns:a16="http://schemas.microsoft.com/office/drawing/2014/main" pred="{3DE574D0-BC42-4651-89E4-A30D4AFDFD10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49" name="TextBox 8">
          <a:extLst>
            <a:ext uri="{FF2B5EF4-FFF2-40B4-BE49-F238E27FC236}">
              <a16:creationId xmlns:a16="http://schemas.microsoft.com/office/drawing/2014/main" id="{DB9E54CD-B4E2-416A-BC65-1B8616D6460A}"/>
            </a:ext>
            <a:ext uri="{147F2762-F138-4A5C-976F-8EAC2B608ADB}">
              <a16:predDERef xmlns:a16="http://schemas.microsoft.com/office/drawing/2014/main" pred="{34D20266-DB49-437C-875C-060FEA11BABD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50" name="TextBox 9">
          <a:extLst>
            <a:ext uri="{FF2B5EF4-FFF2-40B4-BE49-F238E27FC236}">
              <a16:creationId xmlns:a16="http://schemas.microsoft.com/office/drawing/2014/main" id="{ED6571F4-439A-49EB-BF9B-2FAE05C84CC8}"/>
            </a:ext>
            <a:ext uri="{147F2762-F138-4A5C-976F-8EAC2B608ADB}">
              <a16:predDERef xmlns:a16="http://schemas.microsoft.com/office/drawing/2014/main" pred="{E28C09DF-7982-4DA7-9191-D7F21210CC85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51" name="TextBox 10">
          <a:extLst>
            <a:ext uri="{FF2B5EF4-FFF2-40B4-BE49-F238E27FC236}">
              <a16:creationId xmlns:a16="http://schemas.microsoft.com/office/drawing/2014/main" id="{93B9B1CF-DBAA-4AEC-ABA6-2A2C3BA64403}"/>
            </a:ext>
            <a:ext uri="{147F2762-F138-4A5C-976F-8EAC2B608ADB}">
              <a16:predDERef xmlns:a16="http://schemas.microsoft.com/office/drawing/2014/main" pred="{6F8CD7E5-90C1-4EB2-B33C-84AFBF46E7A6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2" name="TextBox 5">
          <a:extLst>
            <a:ext uri="{FF2B5EF4-FFF2-40B4-BE49-F238E27FC236}">
              <a16:creationId xmlns:a16="http://schemas.microsoft.com/office/drawing/2014/main" id="{292F6E53-0D2B-4F82-B573-80FDAF52DFC4}"/>
            </a:ext>
            <a:ext uri="{147F2762-F138-4A5C-976F-8EAC2B608ADB}">
              <a16:predDERef xmlns:a16="http://schemas.microsoft.com/office/drawing/2014/main" pred="{00471D17-FD82-44D5-BFDD-342F6C49E0C9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3" name="TextBox 6">
          <a:extLst>
            <a:ext uri="{FF2B5EF4-FFF2-40B4-BE49-F238E27FC236}">
              <a16:creationId xmlns:a16="http://schemas.microsoft.com/office/drawing/2014/main" id="{CFCB32A6-2B87-4A58-94DF-925C63303D53}"/>
            </a:ext>
            <a:ext uri="{147F2762-F138-4A5C-976F-8EAC2B608ADB}">
              <a16:predDERef xmlns:a16="http://schemas.microsoft.com/office/drawing/2014/main" pred="{29B329AA-6F18-40B7-92D5-32DA29256BED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4" name="TextBox 7">
          <a:extLst>
            <a:ext uri="{FF2B5EF4-FFF2-40B4-BE49-F238E27FC236}">
              <a16:creationId xmlns:a16="http://schemas.microsoft.com/office/drawing/2014/main" id="{3354947E-9419-4FA1-9B71-E00547F2617B}"/>
            </a:ext>
            <a:ext uri="{147F2762-F138-4A5C-976F-8EAC2B608ADB}">
              <a16:predDERef xmlns:a16="http://schemas.microsoft.com/office/drawing/2014/main" pred="{420CC671-934B-4D26-ACC9-E66595712EA7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5" name="TextBox 8">
          <a:extLst>
            <a:ext uri="{FF2B5EF4-FFF2-40B4-BE49-F238E27FC236}">
              <a16:creationId xmlns:a16="http://schemas.microsoft.com/office/drawing/2014/main" id="{C37A88F5-C080-4768-BD52-7A07D5D21DD6}"/>
            </a:ext>
            <a:ext uri="{147F2762-F138-4A5C-976F-8EAC2B608ADB}">
              <a16:predDERef xmlns:a16="http://schemas.microsoft.com/office/drawing/2014/main" pred="{A4866BC3-2857-404F-93DC-93DCB798C368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6" name="TextBox 9">
          <a:extLst>
            <a:ext uri="{FF2B5EF4-FFF2-40B4-BE49-F238E27FC236}">
              <a16:creationId xmlns:a16="http://schemas.microsoft.com/office/drawing/2014/main" id="{2B8A4F8C-9E4C-4E9A-A08D-ABD84564AB1C}"/>
            </a:ext>
            <a:ext uri="{147F2762-F138-4A5C-976F-8EAC2B608ADB}">
              <a16:predDERef xmlns:a16="http://schemas.microsoft.com/office/drawing/2014/main" pred="{C3C37FE9-E3B3-43B8-BA24-E8F44D434CF3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57" name="TextBox 10">
          <a:extLst>
            <a:ext uri="{FF2B5EF4-FFF2-40B4-BE49-F238E27FC236}">
              <a16:creationId xmlns:a16="http://schemas.microsoft.com/office/drawing/2014/main" id="{CC97BCA0-C2E9-44DE-A730-CF75340102C8}"/>
            </a:ext>
            <a:ext uri="{147F2762-F138-4A5C-976F-8EAC2B608ADB}">
              <a16:predDERef xmlns:a16="http://schemas.microsoft.com/office/drawing/2014/main" pred="{ECB4543A-44A1-4471-BD15-0395D0712628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58" name="TextBox 5">
          <a:extLst>
            <a:ext uri="{FF2B5EF4-FFF2-40B4-BE49-F238E27FC236}">
              <a16:creationId xmlns:a16="http://schemas.microsoft.com/office/drawing/2014/main" id="{7EE1EC81-0F5B-4343-BE68-82F3BE7F8F11}"/>
            </a:ext>
            <a:ext uri="{147F2762-F138-4A5C-976F-8EAC2B608ADB}">
              <a16:predDERef xmlns:a16="http://schemas.microsoft.com/office/drawing/2014/main" pred="{D7925C25-7443-46B3-B1AC-B51A2121DBD2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59" name="TextBox 6">
          <a:extLst>
            <a:ext uri="{FF2B5EF4-FFF2-40B4-BE49-F238E27FC236}">
              <a16:creationId xmlns:a16="http://schemas.microsoft.com/office/drawing/2014/main" id="{1B5F148C-33FE-4119-A34C-941700E29217}"/>
            </a:ext>
            <a:ext uri="{147F2762-F138-4A5C-976F-8EAC2B608ADB}">
              <a16:predDERef xmlns:a16="http://schemas.microsoft.com/office/drawing/2014/main" pred="{0D73044A-23B0-49C1-89E3-D3C4F485ABDF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60" name="TextBox 7">
          <a:extLst>
            <a:ext uri="{FF2B5EF4-FFF2-40B4-BE49-F238E27FC236}">
              <a16:creationId xmlns:a16="http://schemas.microsoft.com/office/drawing/2014/main" id="{6680AA6E-A14C-4727-878E-31063333EAA9}"/>
            </a:ext>
            <a:ext uri="{147F2762-F138-4A5C-976F-8EAC2B608ADB}">
              <a16:predDERef xmlns:a16="http://schemas.microsoft.com/office/drawing/2014/main" pred="{E310FD16-766F-4F8E-BE91-48466ABCFD87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61" name="TextBox 8">
          <a:extLst>
            <a:ext uri="{FF2B5EF4-FFF2-40B4-BE49-F238E27FC236}">
              <a16:creationId xmlns:a16="http://schemas.microsoft.com/office/drawing/2014/main" id="{063740A3-91FB-4F23-9540-4ECA19E559AA}"/>
            </a:ext>
            <a:ext uri="{147F2762-F138-4A5C-976F-8EAC2B608ADB}">
              <a16:predDERef xmlns:a16="http://schemas.microsoft.com/office/drawing/2014/main" pred="{77261323-08CE-4DE4-814A-A8EE3F5D7AB0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62" name="TextBox 9">
          <a:extLst>
            <a:ext uri="{FF2B5EF4-FFF2-40B4-BE49-F238E27FC236}">
              <a16:creationId xmlns:a16="http://schemas.microsoft.com/office/drawing/2014/main" id="{54662D1D-FFBC-4128-92DC-A6F7587E0F0B}"/>
            </a:ext>
            <a:ext uri="{147F2762-F138-4A5C-976F-8EAC2B608ADB}">
              <a16:predDERef xmlns:a16="http://schemas.microsoft.com/office/drawing/2014/main" pred="{7FA8F37E-9B5A-44C2-8A08-6BDAC086307A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63" name="TextBox 10">
          <a:extLst>
            <a:ext uri="{FF2B5EF4-FFF2-40B4-BE49-F238E27FC236}">
              <a16:creationId xmlns:a16="http://schemas.microsoft.com/office/drawing/2014/main" id="{7C3C55A5-CE0F-457E-8767-A9279F816361}"/>
            </a:ext>
            <a:ext uri="{147F2762-F138-4A5C-976F-8EAC2B608ADB}">
              <a16:predDERef xmlns:a16="http://schemas.microsoft.com/office/drawing/2014/main" pred="{520E61E9-8377-4C9D-8DF0-3379BB6CB937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64" name="TextBox 5">
          <a:extLst>
            <a:ext uri="{FF2B5EF4-FFF2-40B4-BE49-F238E27FC236}">
              <a16:creationId xmlns:a16="http://schemas.microsoft.com/office/drawing/2014/main" id="{77066242-4AFD-4626-8EB9-B7A72149AD05}"/>
            </a:ext>
            <a:ext uri="{147F2762-F138-4A5C-976F-8EAC2B608ADB}">
              <a16:predDERef xmlns:a16="http://schemas.microsoft.com/office/drawing/2014/main" pred="{3BD87A4C-47CF-4C98-BBAE-9CE04E49EFA9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65" name="TextBox 6">
          <a:extLst>
            <a:ext uri="{FF2B5EF4-FFF2-40B4-BE49-F238E27FC236}">
              <a16:creationId xmlns:a16="http://schemas.microsoft.com/office/drawing/2014/main" id="{A97765C2-B9E3-4ED2-A556-83FCF0A77D3A}"/>
            </a:ext>
            <a:ext uri="{147F2762-F138-4A5C-976F-8EAC2B608ADB}">
              <a16:predDERef xmlns:a16="http://schemas.microsoft.com/office/drawing/2014/main" pred="{4F76E2D3-3D67-44B6-B560-520DEFD3D7A2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66" name="TextBox 7">
          <a:extLst>
            <a:ext uri="{FF2B5EF4-FFF2-40B4-BE49-F238E27FC236}">
              <a16:creationId xmlns:a16="http://schemas.microsoft.com/office/drawing/2014/main" id="{4BC8F661-4370-47E3-80A5-0594D400AFC0}"/>
            </a:ext>
            <a:ext uri="{147F2762-F138-4A5C-976F-8EAC2B608ADB}">
              <a16:predDERef xmlns:a16="http://schemas.microsoft.com/office/drawing/2014/main" pred="{635E606A-40AE-4FA1-AC24-59355A9339F6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28575</xdr:colOff>
      <xdr:row>46</xdr:row>
      <xdr:rowOff>0</xdr:rowOff>
    </xdr:from>
    <xdr:ext cx="600075" cy="247650"/>
    <xdr:sp macro="" textlink="">
      <xdr:nvSpPr>
        <xdr:cNvPr id="67" name="TextBox 8">
          <a:extLst>
            <a:ext uri="{FF2B5EF4-FFF2-40B4-BE49-F238E27FC236}">
              <a16:creationId xmlns:a16="http://schemas.microsoft.com/office/drawing/2014/main" id="{7B96C337-7CC6-4D6B-A7F7-230D025536B9}"/>
            </a:ext>
            <a:ext uri="{147F2762-F138-4A5C-976F-8EAC2B608ADB}">
              <a16:predDERef xmlns:a16="http://schemas.microsoft.com/office/drawing/2014/main" pred="{5B18247C-BF3C-471B-8357-7D9AE7C440F4}"/>
            </a:ext>
          </a:extLst>
        </xdr:cNvPr>
        <xdr:cNvSpPr txBox="1"/>
      </xdr:nvSpPr>
      <xdr:spPr>
        <a:xfrm flipV="1">
          <a:off x="88201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69" name="TextBox 5">
          <a:extLst>
            <a:ext uri="{FF2B5EF4-FFF2-40B4-BE49-F238E27FC236}">
              <a16:creationId xmlns:a16="http://schemas.microsoft.com/office/drawing/2014/main" id="{3A9C07CF-74B4-4F69-8295-CA06197BE447}"/>
            </a:ext>
            <a:ext uri="{147F2762-F138-4A5C-976F-8EAC2B608ADB}">
              <a16:predDERef xmlns:a16="http://schemas.microsoft.com/office/drawing/2014/main" pred="{0CFAC3B6-A023-423C-9BE4-DF0198DB24F0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70" name="TextBox 6">
          <a:extLst>
            <a:ext uri="{FF2B5EF4-FFF2-40B4-BE49-F238E27FC236}">
              <a16:creationId xmlns:a16="http://schemas.microsoft.com/office/drawing/2014/main" id="{28E4FA77-F472-47CB-A266-6E9BCEA246A1}"/>
            </a:ext>
            <a:ext uri="{147F2762-F138-4A5C-976F-8EAC2B608ADB}">
              <a16:predDERef xmlns:a16="http://schemas.microsoft.com/office/drawing/2014/main" pred="{8650AE81-A6D8-4712-B94B-274BFBBADF53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71" name="TextBox 7">
          <a:extLst>
            <a:ext uri="{FF2B5EF4-FFF2-40B4-BE49-F238E27FC236}">
              <a16:creationId xmlns:a16="http://schemas.microsoft.com/office/drawing/2014/main" id="{BC17B7A8-A82A-47F7-BFB1-B4CEB88E88EF}"/>
            </a:ext>
            <a:ext uri="{147F2762-F138-4A5C-976F-8EAC2B608ADB}">
              <a16:predDERef xmlns:a16="http://schemas.microsoft.com/office/drawing/2014/main" pred="{34432601-F668-430E-9AF1-5F509714FA68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46</xdr:row>
      <xdr:rowOff>0</xdr:rowOff>
    </xdr:from>
    <xdr:ext cx="600075" cy="247650"/>
    <xdr:sp macro="" textlink="">
      <xdr:nvSpPr>
        <xdr:cNvPr id="72" name="TextBox 8">
          <a:extLst>
            <a:ext uri="{FF2B5EF4-FFF2-40B4-BE49-F238E27FC236}">
              <a16:creationId xmlns:a16="http://schemas.microsoft.com/office/drawing/2014/main" id="{6BAF1E50-D440-4AC0-A83A-2DDAD01BB850}"/>
            </a:ext>
            <a:ext uri="{147F2762-F138-4A5C-976F-8EAC2B608ADB}">
              <a16:predDERef xmlns:a16="http://schemas.microsoft.com/office/drawing/2014/main" pred="{72C7810B-57C4-4055-BF65-2A4060CAE5DF}"/>
            </a:ext>
          </a:extLst>
        </xdr:cNvPr>
        <xdr:cNvSpPr txBox="1"/>
      </xdr:nvSpPr>
      <xdr:spPr>
        <a:xfrm flipV="1">
          <a:off x="94773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10</xdr:col>
      <xdr:colOff>638175</xdr:colOff>
      <xdr:row>46</xdr:row>
      <xdr:rowOff>0</xdr:rowOff>
    </xdr:from>
    <xdr:ext cx="600075" cy="247650"/>
    <xdr:sp macro="" textlink="">
      <xdr:nvSpPr>
        <xdr:cNvPr id="73" name="TextBox 9">
          <a:extLst>
            <a:ext uri="{FF2B5EF4-FFF2-40B4-BE49-F238E27FC236}">
              <a16:creationId xmlns:a16="http://schemas.microsoft.com/office/drawing/2014/main" id="{90EA190B-851C-48B0-A228-6BDFEBD3011D}"/>
            </a:ext>
            <a:ext uri="{147F2762-F138-4A5C-976F-8EAC2B608ADB}">
              <a16:predDERef xmlns:a16="http://schemas.microsoft.com/office/drawing/2014/main" pred="{2F87B759-DBFB-408E-BE4F-198FF01C35AD}"/>
            </a:ext>
          </a:extLst>
        </xdr:cNvPr>
        <xdr:cNvSpPr txBox="1"/>
      </xdr:nvSpPr>
      <xdr:spPr>
        <a:xfrm flipV="1">
          <a:off x="9429750" y="6429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74" name="TextBox 5">
          <a:extLst>
            <a:ext uri="{FF2B5EF4-FFF2-40B4-BE49-F238E27FC236}">
              <a16:creationId xmlns:a16="http://schemas.microsoft.com/office/drawing/2014/main" id="{3DC6D987-8974-4008-A5E3-D065280A9FE3}"/>
            </a:ext>
            <a:ext uri="{147F2762-F138-4A5C-976F-8EAC2B608ADB}">
              <a16:predDERef xmlns:a16="http://schemas.microsoft.com/office/drawing/2014/main" pred="{B72F4296-8C79-45C8-B7BC-35F30A82B04D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75" name="TextBox 6">
          <a:extLst>
            <a:ext uri="{FF2B5EF4-FFF2-40B4-BE49-F238E27FC236}">
              <a16:creationId xmlns:a16="http://schemas.microsoft.com/office/drawing/2014/main" id="{61649D85-F659-49BA-945C-369CFB758ABD}"/>
            </a:ext>
            <a:ext uri="{147F2762-F138-4A5C-976F-8EAC2B608ADB}">
              <a16:predDERef xmlns:a16="http://schemas.microsoft.com/office/drawing/2014/main" pred="{C393A48B-B186-45AD-B743-24802FDD4613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76" name="TextBox 7">
          <a:extLst>
            <a:ext uri="{FF2B5EF4-FFF2-40B4-BE49-F238E27FC236}">
              <a16:creationId xmlns:a16="http://schemas.microsoft.com/office/drawing/2014/main" id="{CC124737-A124-4C19-9176-C4747F58F5FA}"/>
            </a:ext>
            <a:ext uri="{147F2762-F138-4A5C-976F-8EAC2B608ADB}">
              <a16:predDERef xmlns:a16="http://schemas.microsoft.com/office/drawing/2014/main" pred="{38CC0A43-5BCC-434D-988B-4C1D2CCDD410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77" name="TextBox 8">
          <a:extLst>
            <a:ext uri="{FF2B5EF4-FFF2-40B4-BE49-F238E27FC236}">
              <a16:creationId xmlns:a16="http://schemas.microsoft.com/office/drawing/2014/main" id="{F9963B68-1F61-4F4F-92F1-4A5D15B92249}"/>
            </a:ext>
            <a:ext uri="{147F2762-F138-4A5C-976F-8EAC2B608ADB}">
              <a16:predDERef xmlns:a16="http://schemas.microsoft.com/office/drawing/2014/main" pred="{D1BC4664-FEF4-4A33-82EB-78D5C615706C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78" name="TextBox 9">
          <a:extLst>
            <a:ext uri="{FF2B5EF4-FFF2-40B4-BE49-F238E27FC236}">
              <a16:creationId xmlns:a16="http://schemas.microsoft.com/office/drawing/2014/main" id="{3A32FBBF-ADCD-44C2-BEA3-BF61BD2BD9B5}"/>
            </a:ext>
            <a:ext uri="{147F2762-F138-4A5C-976F-8EAC2B608ADB}">
              <a16:predDERef xmlns:a16="http://schemas.microsoft.com/office/drawing/2014/main" pred="{930360FE-141D-4C8F-85D2-DA7A3F496C4D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79" name="TextBox 5">
          <a:extLst>
            <a:ext uri="{FF2B5EF4-FFF2-40B4-BE49-F238E27FC236}">
              <a16:creationId xmlns:a16="http://schemas.microsoft.com/office/drawing/2014/main" id="{8AE217EF-4F4E-437D-90FD-1A7D64B5C99A}"/>
            </a:ext>
            <a:ext uri="{147F2762-F138-4A5C-976F-8EAC2B608ADB}">
              <a16:predDERef xmlns:a16="http://schemas.microsoft.com/office/drawing/2014/main" pred="{5C927E14-CBC2-43C7-8174-39F12003B3B9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80" name="TextBox 6">
          <a:extLst>
            <a:ext uri="{FF2B5EF4-FFF2-40B4-BE49-F238E27FC236}">
              <a16:creationId xmlns:a16="http://schemas.microsoft.com/office/drawing/2014/main" id="{EE49F23C-79EF-4345-AD08-0A1FD08A63CF}"/>
            </a:ext>
            <a:ext uri="{147F2762-F138-4A5C-976F-8EAC2B608ADB}">
              <a16:predDERef xmlns:a16="http://schemas.microsoft.com/office/drawing/2014/main" pred="{C90C3042-0A7C-4CDC-959F-E4808AC66095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81" name="TextBox 7">
          <a:extLst>
            <a:ext uri="{FF2B5EF4-FFF2-40B4-BE49-F238E27FC236}">
              <a16:creationId xmlns:a16="http://schemas.microsoft.com/office/drawing/2014/main" id="{A68CF6C7-A2EE-4BF5-9921-FF31A6074645}"/>
            </a:ext>
            <a:ext uri="{147F2762-F138-4A5C-976F-8EAC2B608ADB}">
              <a16:predDERef xmlns:a16="http://schemas.microsoft.com/office/drawing/2014/main" pred="{07137906-D565-4404-8B8B-FB1087E13E51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82" name="TextBox 8">
          <a:extLst>
            <a:ext uri="{FF2B5EF4-FFF2-40B4-BE49-F238E27FC236}">
              <a16:creationId xmlns:a16="http://schemas.microsoft.com/office/drawing/2014/main" id="{B494C44D-C9FC-406C-B429-AFCC3EE26D41}"/>
            </a:ext>
            <a:ext uri="{147F2762-F138-4A5C-976F-8EAC2B608ADB}">
              <a16:predDERef xmlns:a16="http://schemas.microsoft.com/office/drawing/2014/main" pred="{9A3671DA-5BFD-4964-931B-D6019A81F71C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83" name="TextBox 9">
          <a:extLst>
            <a:ext uri="{FF2B5EF4-FFF2-40B4-BE49-F238E27FC236}">
              <a16:creationId xmlns:a16="http://schemas.microsoft.com/office/drawing/2014/main" id="{48E41D4E-7DFE-4A71-931D-F8DB6D3D08A4}"/>
            </a:ext>
            <a:ext uri="{147F2762-F138-4A5C-976F-8EAC2B608ADB}">
              <a16:predDERef xmlns:a16="http://schemas.microsoft.com/office/drawing/2014/main" pred="{890EA6D7-79B4-4434-986D-7651842452E9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84" name="TextBox 5">
          <a:extLst>
            <a:ext uri="{FF2B5EF4-FFF2-40B4-BE49-F238E27FC236}">
              <a16:creationId xmlns:a16="http://schemas.microsoft.com/office/drawing/2014/main" id="{EDEE8242-A428-46AB-AB00-97409E9350CF}"/>
            </a:ext>
            <a:ext uri="{147F2762-F138-4A5C-976F-8EAC2B608ADB}">
              <a16:predDERef xmlns:a16="http://schemas.microsoft.com/office/drawing/2014/main" pred="{AB6D6A3D-FDAE-417C-ACAC-F8642EAD46BA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85" name="TextBox 6">
          <a:extLst>
            <a:ext uri="{FF2B5EF4-FFF2-40B4-BE49-F238E27FC236}">
              <a16:creationId xmlns:a16="http://schemas.microsoft.com/office/drawing/2014/main" id="{DDCA4006-EA10-4D60-812C-E061D88C4DA7}"/>
            </a:ext>
            <a:ext uri="{147F2762-F138-4A5C-976F-8EAC2B608ADB}">
              <a16:predDERef xmlns:a16="http://schemas.microsoft.com/office/drawing/2014/main" pred="{494EA035-EE38-4D2F-B4F4-2253C14DAFAE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86" name="TextBox 7">
          <a:extLst>
            <a:ext uri="{FF2B5EF4-FFF2-40B4-BE49-F238E27FC236}">
              <a16:creationId xmlns:a16="http://schemas.microsoft.com/office/drawing/2014/main" id="{608CA152-FCB5-44A8-B960-4D86AE039ABE}"/>
            </a:ext>
            <a:ext uri="{147F2762-F138-4A5C-976F-8EAC2B608ADB}">
              <a16:predDERef xmlns:a16="http://schemas.microsoft.com/office/drawing/2014/main" pred="{27B5B483-0C5B-40B6-B0C5-CFD163ACACA9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87" name="TextBox 8">
          <a:extLst>
            <a:ext uri="{FF2B5EF4-FFF2-40B4-BE49-F238E27FC236}">
              <a16:creationId xmlns:a16="http://schemas.microsoft.com/office/drawing/2014/main" id="{86A391A2-D2B4-468A-993B-AA017F0F8569}"/>
            </a:ext>
            <a:ext uri="{147F2762-F138-4A5C-976F-8EAC2B608ADB}">
              <a16:predDERef xmlns:a16="http://schemas.microsoft.com/office/drawing/2014/main" pred="{E68052D8-FB61-471C-844C-6A7ED23EE1E0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88" name="TextBox 9">
          <a:extLst>
            <a:ext uri="{FF2B5EF4-FFF2-40B4-BE49-F238E27FC236}">
              <a16:creationId xmlns:a16="http://schemas.microsoft.com/office/drawing/2014/main" id="{E55827E8-BAE5-468D-A30D-B61B6D959C9D}"/>
            </a:ext>
            <a:ext uri="{147F2762-F138-4A5C-976F-8EAC2B608ADB}">
              <a16:predDERef xmlns:a16="http://schemas.microsoft.com/office/drawing/2014/main" pred="{E5874810-1F21-4B9E-9C70-2A90E2234698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89" name="TextBox 5">
          <a:extLst>
            <a:ext uri="{FF2B5EF4-FFF2-40B4-BE49-F238E27FC236}">
              <a16:creationId xmlns:a16="http://schemas.microsoft.com/office/drawing/2014/main" id="{2B2BD60D-5067-4125-B7B6-2113FD216FC0}"/>
            </a:ext>
            <a:ext uri="{147F2762-F138-4A5C-976F-8EAC2B608ADB}">
              <a16:predDERef xmlns:a16="http://schemas.microsoft.com/office/drawing/2014/main" pred="{2B4D7FE5-C6B9-4BC0-920F-214383399822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90" name="TextBox 6">
          <a:extLst>
            <a:ext uri="{FF2B5EF4-FFF2-40B4-BE49-F238E27FC236}">
              <a16:creationId xmlns:a16="http://schemas.microsoft.com/office/drawing/2014/main" id="{1FD57D25-DDAC-4711-9B1D-321882D798B8}"/>
            </a:ext>
            <a:ext uri="{147F2762-F138-4A5C-976F-8EAC2B608ADB}">
              <a16:predDERef xmlns:a16="http://schemas.microsoft.com/office/drawing/2014/main" pred="{0D9FFFCD-47D4-4C2B-915C-651FDD6035F7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91" name="TextBox 7">
          <a:extLst>
            <a:ext uri="{FF2B5EF4-FFF2-40B4-BE49-F238E27FC236}">
              <a16:creationId xmlns:a16="http://schemas.microsoft.com/office/drawing/2014/main" id="{B622395B-9953-42B4-BD43-34270C74BE2B}"/>
            </a:ext>
            <a:ext uri="{147F2762-F138-4A5C-976F-8EAC2B608ADB}">
              <a16:predDERef xmlns:a16="http://schemas.microsoft.com/office/drawing/2014/main" pred="{C91F7BD9-3BB0-428B-9818-B981F615B5D5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92" name="TextBox 8">
          <a:extLst>
            <a:ext uri="{FF2B5EF4-FFF2-40B4-BE49-F238E27FC236}">
              <a16:creationId xmlns:a16="http://schemas.microsoft.com/office/drawing/2014/main" id="{F6CD81DC-0E55-4AD5-8945-B474C1B59018}"/>
            </a:ext>
            <a:ext uri="{147F2762-F138-4A5C-976F-8EAC2B608ADB}">
              <a16:predDERef xmlns:a16="http://schemas.microsoft.com/office/drawing/2014/main" pred="{4B75C041-4C65-47AD-A7A7-FA1B8338B8A9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93" name="TextBox 9">
          <a:extLst>
            <a:ext uri="{FF2B5EF4-FFF2-40B4-BE49-F238E27FC236}">
              <a16:creationId xmlns:a16="http://schemas.microsoft.com/office/drawing/2014/main" id="{28AA90C4-1FC5-4E1E-9A44-8E2E5776B451}"/>
            </a:ext>
            <a:ext uri="{147F2762-F138-4A5C-976F-8EAC2B608ADB}">
              <a16:predDERef xmlns:a16="http://schemas.microsoft.com/office/drawing/2014/main" pred="{0FBBD1CD-25B9-44BE-8FD6-A69FF9C11EA4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94" name="TextBox 5">
          <a:extLst>
            <a:ext uri="{FF2B5EF4-FFF2-40B4-BE49-F238E27FC236}">
              <a16:creationId xmlns:a16="http://schemas.microsoft.com/office/drawing/2014/main" id="{22DFD683-8283-4182-951A-01431AF25A95}"/>
            </a:ext>
            <a:ext uri="{147F2762-F138-4A5C-976F-8EAC2B608ADB}">
              <a16:predDERef xmlns:a16="http://schemas.microsoft.com/office/drawing/2014/main" pred="{51F0DB2D-ED90-4B5F-A45B-5041386EF047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95" name="TextBox 6">
          <a:extLst>
            <a:ext uri="{FF2B5EF4-FFF2-40B4-BE49-F238E27FC236}">
              <a16:creationId xmlns:a16="http://schemas.microsoft.com/office/drawing/2014/main" id="{8CCB93F0-327D-4383-A44A-47FC17427B25}"/>
            </a:ext>
            <a:ext uri="{147F2762-F138-4A5C-976F-8EAC2B608ADB}">
              <a16:predDERef xmlns:a16="http://schemas.microsoft.com/office/drawing/2014/main" pred="{6F512DFD-760C-4BD5-9E66-900AB5D5C833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96" name="TextBox 7">
          <a:extLst>
            <a:ext uri="{FF2B5EF4-FFF2-40B4-BE49-F238E27FC236}">
              <a16:creationId xmlns:a16="http://schemas.microsoft.com/office/drawing/2014/main" id="{23D6484B-A94B-4B9D-BC5C-FB196ED35356}"/>
            </a:ext>
            <a:ext uri="{147F2762-F138-4A5C-976F-8EAC2B608ADB}">
              <a16:predDERef xmlns:a16="http://schemas.microsoft.com/office/drawing/2014/main" pred="{B2D8DCC6-FACE-41D1-AEEC-834313A79954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97" name="TextBox 8">
          <a:extLst>
            <a:ext uri="{FF2B5EF4-FFF2-40B4-BE49-F238E27FC236}">
              <a16:creationId xmlns:a16="http://schemas.microsoft.com/office/drawing/2014/main" id="{B51FDF76-6751-4977-AE22-8B20397563DF}"/>
            </a:ext>
            <a:ext uri="{147F2762-F138-4A5C-976F-8EAC2B608ADB}">
              <a16:predDERef xmlns:a16="http://schemas.microsoft.com/office/drawing/2014/main" pred="{FA66B643-B547-489A-85D1-C56E07B76569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98" name="TextBox 9">
          <a:extLst>
            <a:ext uri="{FF2B5EF4-FFF2-40B4-BE49-F238E27FC236}">
              <a16:creationId xmlns:a16="http://schemas.microsoft.com/office/drawing/2014/main" id="{6E82D173-9090-4C5B-95B4-2AECB4560ABA}"/>
            </a:ext>
            <a:ext uri="{147F2762-F138-4A5C-976F-8EAC2B608ADB}">
              <a16:predDERef xmlns:a16="http://schemas.microsoft.com/office/drawing/2014/main" pred="{6E5BDC29-CF32-49B8-986D-0046C31899FD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99" name="TextBox 5">
          <a:extLst>
            <a:ext uri="{FF2B5EF4-FFF2-40B4-BE49-F238E27FC236}">
              <a16:creationId xmlns:a16="http://schemas.microsoft.com/office/drawing/2014/main" id="{D92B66D7-4ED5-4529-8F98-D362061B703B}"/>
            </a:ext>
            <a:ext uri="{147F2762-F138-4A5C-976F-8EAC2B608ADB}">
              <a16:predDERef xmlns:a16="http://schemas.microsoft.com/office/drawing/2014/main" pred="{899EFCA6-C430-4FA9-8699-05055EFE917C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00" name="TextBox 6">
          <a:extLst>
            <a:ext uri="{FF2B5EF4-FFF2-40B4-BE49-F238E27FC236}">
              <a16:creationId xmlns:a16="http://schemas.microsoft.com/office/drawing/2014/main" id="{3A574C32-9B4D-4246-A081-AAF0C38F03D3}"/>
            </a:ext>
            <a:ext uri="{147F2762-F138-4A5C-976F-8EAC2B608ADB}">
              <a16:predDERef xmlns:a16="http://schemas.microsoft.com/office/drawing/2014/main" pred="{52CF65BD-9615-463B-910A-82C9C7211B72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01" name="TextBox 7">
          <a:extLst>
            <a:ext uri="{FF2B5EF4-FFF2-40B4-BE49-F238E27FC236}">
              <a16:creationId xmlns:a16="http://schemas.microsoft.com/office/drawing/2014/main" id="{D2F36790-2F4B-45BB-9089-015E4503AE81}"/>
            </a:ext>
            <a:ext uri="{147F2762-F138-4A5C-976F-8EAC2B608ADB}">
              <a16:predDERef xmlns:a16="http://schemas.microsoft.com/office/drawing/2014/main" pred="{91DF551D-5759-466E-96F1-84240E0C3B0D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02" name="TextBox 8">
          <a:extLst>
            <a:ext uri="{FF2B5EF4-FFF2-40B4-BE49-F238E27FC236}">
              <a16:creationId xmlns:a16="http://schemas.microsoft.com/office/drawing/2014/main" id="{507BC008-C370-4DC1-9040-388B8E9BB6DD}"/>
            </a:ext>
            <a:ext uri="{147F2762-F138-4A5C-976F-8EAC2B608ADB}">
              <a16:predDERef xmlns:a16="http://schemas.microsoft.com/office/drawing/2014/main" pred="{EF49AE5D-6F27-465A-8405-D2A74BEEDAB5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03" name="TextBox 9">
          <a:extLst>
            <a:ext uri="{FF2B5EF4-FFF2-40B4-BE49-F238E27FC236}">
              <a16:creationId xmlns:a16="http://schemas.microsoft.com/office/drawing/2014/main" id="{7C4CADA6-1820-4949-A06B-EC63DC190A1C}"/>
            </a:ext>
            <a:ext uri="{147F2762-F138-4A5C-976F-8EAC2B608ADB}">
              <a16:predDERef xmlns:a16="http://schemas.microsoft.com/office/drawing/2014/main" pred="{2DBC384A-5F26-4475-ADF2-6ED91F892011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04" name="TextBox 5">
          <a:extLst>
            <a:ext uri="{FF2B5EF4-FFF2-40B4-BE49-F238E27FC236}">
              <a16:creationId xmlns:a16="http://schemas.microsoft.com/office/drawing/2014/main" id="{CE0773A9-9D6F-4E9A-A415-D8EB784795B4}"/>
            </a:ext>
            <a:ext uri="{147F2762-F138-4A5C-976F-8EAC2B608ADB}">
              <a16:predDERef xmlns:a16="http://schemas.microsoft.com/office/drawing/2014/main" pred="{563109DE-7623-4D75-8C32-9B09F127F80B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05" name="TextBox 6">
          <a:extLst>
            <a:ext uri="{FF2B5EF4-FFF2-40B4-BE49-F238E27FC236}">
              <a16:creationId xmlns:a16="http://schemas.microsoft.com/office/drawing/2014/main" id="{9C37433B-92E6-4F16-AE58-CA08ABB270AD}"/>
            </a:ext>
            <a:ext uri="{147F2762-F138-4A5C-976F-8EAC2B608ADB}">
              <a16:predDERef xmlns:a16="http://schemas.microsoft.com/office/drawing/2014/main" pred="{3EB98CDB-AFDE-4C60-A663-EE5FB508799D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06" name="TextBox 7">
          <a:extLst>
            <a:ext uri="{FF2B5EF4-FFF2-40B4-BE49-F238E27FC236}">
              <a16:creationId xmlns:a16="http://schemas.microsoft.com/office/drawing/2014/main" id="{22465183-A608-4C79-82D2-0AAC5C34F801}"/>
            </a:ext>
            <a:ext uri="{147F2762-F138-4A5C-976F-8EAC2B608ADB}">
              <a16:predDERef xmlns:a16="http://schemas.microsoft.com/office/drawing/2014/main" pred="{6013E214-58A1-43D2-92B3-76C0EB4C0438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07" name="TextBox 8">
          <a:extLst>
            <a:ext uri="{FF2B5EF4-FFF2-40B4-BE49-F238E27FC236}">
              <a16:creationId xmlns:a16="http://schemas.microsoft.com/office/drawing/2014/main" id="{C22CCEA8-D670-488A-988D-7C49FDCA76A7}"/>
            </a:ext>
            <a:ext uri="{147F2762-F138-4A5C-976F-8EAC2B608ADB}">
              <a16:predDERef xmlns:a16="http://schemas.microsoft.com/office/drawing/2014/main" pred="{6B47E67B-B505-4C78-A500-2399EB911956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08" name="TextBox 9">
          <a:extLst>
            <a:ext uri="{FF2B5EF4-FFF2-40B4-BE49-F238E27FC236}">
              <a16:creationId xmlns:a16="http://schemas.microsoft.com/office/drawing/2014/main" id="{208792C6-5854-4521-9C78-7C5C5F725B9A}"/>
            </a:ext>
            <a:ext uri="{147F2762-F138-4A5C-976F-8EAC2B608ADB}">
              <a16:predDERef xmlns:a16="http://schemas.microsoft.com/office/drawing/2014/main" pred="{DB5234CB-821B-4C3E-9538-CE113D1726F7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09" name="TextBox 5">
          <a:extLst>
            <a:ext uri="{FF2B5EF4-FFF2-40B4-BE49-F238E27FC236}">
              <a16:creationId xmlns:a16="http://schemas.microsoft.com/office/drawing/2014/main" id="{D7127B90-D1DB-4CF6-9240-E7626E5FD7D4}"/>
            </a:ext>
            <a:ext uri="{147F2762-F138-4A5C-976F-8EAC2B608ADB}">
              <a16:predDERef xmlns:a16="http://schemas.microsoft.com/office/drawing/2014/main" pred="{42CF5BBA-8392-497B-A6AC-B6FB09840284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10" name="TextBox 6">
          <a:extLst>
            <a:ext uri="{FF2B5EF4-FFF2-40B4-BE49-F238E27FC236}">
              <a16:creationId xmlns:a16="http://schemas.microsoft.com/office/drawing/2014/main" id="{C5718918-5D4B-4FBE-A39C-79E83A0E54EB}"/>
            </a:ext>
            <a:ext uri="{147F2762-F138-4A5C-976F-8EAC2B608ADB}">
              <a16:predDERef xmlns:a16="http://schemas.microsoft.com/office/drawing/2014/main" pred="{7BA7D469-E966-49F0-BC94-B835AA6858C8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11" name="TextBox 7">
          <a:extLst>
            <a:ext uri="{FF2B5EF4-FFF2-40B4-BE49-F238E27FC236}">
              <a16:creationId xmlns:a16="http://schemas.microsoft.com/office/drawing/2014/main" id="{05B0EB45-5B42-4805-8ABA-DBD5B6C4F52F}"/>
            </a:ext>
            <a:ext uri="{147F2762-F138-4A5C-976F-8EAC2B608ADB}">
              <a16:predDERef xmlns:a16="http://schemas.microsoft.com/office/drawing/2014/main" pred="{BA90F73E-B016-4F4C-81B8-7AD884979755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12" name="TextBox 8">
          <a:extLst>
            <a:ext uri="{FF2B5EF4-FFF2-40B4-BE49-F238E27FC236}">
              <a16:creationId xmlns:a16="http://schemas.microsoft.com/office/drawing/2014/main" id="{E796CD27-FA2B-48EF-AFA2-465052BA728F}"/>
            </a:ext>
            <a:ext uri="{147F2762-F138-4A5C-976F-8EAC2B608ADB}">
              <a16:predDERef xmlns:a16="http://schemas.microsoft.com/office/drawing/2014/main" pred="{302DF326-7A01-4BDE-A34A-C6B417D4702F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13" name="TextBox 9">
          <a:extLst>
            <a:ext uri="{FF2B5EF4-FFF2-40B4-BE49-F238E27FC236}">
              <a16:creationId xmlns:a16="http://schemas.microsoft.com/office/drawing/2014/main" id="{5EEAD85B-93E1-44D1-9AB6-3FE899E2F13B}"/>
            </a:ext>
            <a:ext uri="{147F2762-F138-4A5C-976F-8EAC2B608ADB}">
              <a16:predDERef xmlns:a16="http://schemas.microsoft.com/office/drawing/2014/main" pred="{E74DE446-05D3-4EBE-B151-B89BA7A8D631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4" name="TextBox 5">
          <a:extLst>
            <a:ext uri="{FF2B5EF4-FFF2-40B4-BE49-F238E27FC236}">
              <a16:creationId xmlns:a16="http://schemas.microsoft.com/office/drawing/2014/main" id="{D5DC4FC9-FAD2-42C5-ACF6-AEFB00F69418}"/>
            </a:ext>
            <a:ext uri="{147F2762-F138-4A5C-976F-8EAC2B608ADB}">
              <a16:predDERef xmlns:a16="http://schemas.microsoft.com/office/drawing/2014/main" pred="{468C8A61-7602-4347-9C57-2C0FC2F9CBE0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5" name="TextBox 6">
          <a:extLst>
            <a:ext uri="{FF2B5EF4-FFF2-40B4-BE49-F238E27FC236}">
              <a16:creationId xmlns:a16="http://schemas.microsoft.com/office/drawing/2014/main" id="{315D164C-1012-4E92-8F4A-108E789C0E78}"/>
            </a:ext>
            <a:ext uri="{147F2762-F138-4A5C-976F-8EAC2B608ADB}">
              <a16:predDERef xmlns:a16="http://schemas.microsoft.com/office/drawing/2014/main" pred="{BD221BE9-987D-49A4-AF97-1923937B85BE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6" name="TextBox 7">
          <a:extLst>
            <a:ext uri="{FF2B5EF4-FFF2-40B4-BE49-F238E27FC236}">
              <a16:creationId xmlns:a16="http://schemas.microsoft.com/office/drawing/2014/main" id="{74C1FE10-4831-4738-9CDB-38D2BF16B87F}"/>
            </a:ext>
            <a:ext uri="{147F2762-F138-4A5C-976F-8EAC2B608ADB}">
              <a16:predDERef xmlns:a16="http://schemas.microsoft.com/office/drawing/2014/main" pred="{4FD0B3DC-8126-4B78-9517-508126E01B23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7" name="TextBox 8">
          <a:extLst>
            <a:ext uri="{FF2B5EF4-FFF2-40B4-BE49-F238E27FC236}">
              <a16:creationId xmlns:a16="http://schemas.microsoft.com/office/drawing/2014/main" id="{964E0871-6E9D-43EE-9B3D-79CE91C98E17}"/>
            </a:ext>
            <a:ext uri="{147F2762-F138-4A5C-976F-8EAC2B608ADB}">
              <a16:predDERef xmlns:a16="http://schemas.microsoft.com/office/drawing/2014/main" pred="{7263A4F6-36D5-4128-AFD3-4B6BEBB5599F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8" name="TextBox 9">
          <a:extLst>
            <a:ext uri="{FF2B5EF4-FFF2-40B4-BE49-F238E27FC236}">
              <a16:creationId xmlns:a16="http://schemas.microsoft.com/office/drawing/2014/main" id="{E2E52D89-9E1A-4722-B279-37E7B5D658DB}"/>
            </a:ext>
            <a:ext uri="{147F2762-F138-4A5C-976F-8EAC2B608ADB}">
              <a16:predDERef xmlns:a16="http://schemas.microsoft.com/office/drawing/2014/main" pred="{73BFF3E6-6BBD-4B61-84CD-A10A994D31F8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19" name="TextBox 10">
          <a:extLst>
            <a:ext uri="{FF2B5EF4-FFF2-40B4-BE49-F238E27FC236}">
              <a16:creationId xmlns:a16="http://schemas.microsoft.com/office/drawing/2014/main" id="{4F4AA706-7B72-4DD6-8ACD-B38B672A589E}"/>
            </a:ext>
            <a:ext uri="{147F2762-F138-4A5C-976F-8EAC2B608ADB}">
              <a16:predDERef xmlns:a16="http://schemas.microsoft.com/office/drawing/2014/main" pred="{66A9C593-B2A8-4445-91DF-1C3B81285453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20" name="TextBox 5">
          <a:extLst>
            <a:ext uri="{FF2B5EF4-FFF2-40B4-BE49-F238E27FC236}">
              <a16:creationId xmlns:a16="http://schemas.microsoft.com/office/drawing/2014/main" id="{A128C2D3-D700-4D4C-B7CE-9E925C98228B}"/>
            </a:ext>
            <a:ext uri="{147F2762-F138-4A5C-976F-8EAC2B608ADB}">
              <a16:predDERef xmlns:a16="http://schemas.microsoft.com/office/drawing/2014/main" pred="{C1BD1413-A593-400D-9045-096BEF966879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21" name="TextBox 6">
          <a:extLst>
            <a:ext uri="{FF2B5EF4-FFF2-40B4-BE49-F238E27FC236}">
              <a16:creationId xmlns:a16="http://schemas.microsoft.com/office/drawing/2014/main" id="{57E84254-B814-4517-B5AF-01EB9D87F15D}"/>
            </a:ext>
            <a:ext uri="{147F2762-F138-4A5C-976F-8EAC2B608ADB}">
              <a16:predDERef xmlns:a16="http://schemas.microsoft.com/office/drawing/2014/main" pred="{FCA5E7A9-9D2A-4E17-A191-DC45C84C3F0F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12</xdr:col>
      <xdr:colOff>28575</xdr:colOff>
      <xdr:row>46</xdr:row>
      <xdr:rowOff>0</xdr:rowOff>
    </xdr:from>
    <xdr:ext cx="600075" cy="247650"/>
    <xdr:sp macro="" textlink="">
      <xdr:nvSpPr>
        <xdr:cNvPr id="122" name="TextBox 7">
          <a:extLst>
            <a:ext uri="{FF2B5EF4-FFF2-40B4-BE49-F238E27FC236}">
              <a16:creationId xmlns:a16="http://schemas.microsoft.com/office/drawing/2014/main" id="{3560434B-CC66-461F-A62D-B4B7D8D5E9D7}"/>
            </a:ext>
            <a:ext uri="{147F2762-F138-4A5C-976F-8EAC2B608ADB}">
              <a16:predDERef xmlns:a16="http://schemas.microsoft.com/office/drawing/2014/main" pred="{F3D78CA9-4FFE-416F-A947-04EAF6ECEA09}"/>
            </a:ext>
          </a:extLst>
        </xdr:cNvPr>
        <xdr:cNvSpPr txBox="1"/>
      </xdr:nvSpPr>
      <xdr:spPr>
        <a:xfrm flipV="1">
          <a:off x="104870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25" name="TextBox 5">
          <a:extLst>
            <a:ext uri="{FF2B5EF4-FFF2-40B4-BE49-F238E27FC236}">
              <a16:creationId xmlns:a16="http://schemas.microsoft.com/office/drawing/2014/main" id="{5FF21C75-C01B-455B-AD20-26ECFD07F44E}"/>
            </a:ext>
            <a:ext uri="{147F2762-F138-4A5C-976F-8EAC2B608ADB}">
              <a16:predDERef xmlns:a16="http://schemas.microsoft.com/office/drawing/2014/main" pred="{F1DBDA0A-04BD-456F-8FE6-8BCE56DA5D55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26" name="TextBox 6">
          <a:extLst>
            <a:ext uri="{FF2B5EF4-FFF2-40B4-BE49-F238E27FC236}">
              <a16:creationId xmlns:a16="http://schemas.microsoft.com/office/drawing/2014/main" id="{AE09BB37-8E20-4A30-927B-78AB8ED3F414}"/>
            </a:ext>
            <a:ext uri="{147F2762-F138-4A5C-976F-8EAC2B608ADB}">
              <a16:predDERef xmlns:a16="http://schemas.microsoft.com/office/drawing/2014/main" pred="{CCCE5BD5-97BB-4E79-8C6C-ED1CEBDC12E6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27" name="TextBox 7">
          <a:extLst>
            <a:ext uri="{FF2B5EF4-FFF2-40B4-BE49-F238E27FC236}">
              <a16:creationId xmlns:a16="http://schemas.microsoft.com/office/drawing/2014/main" id="{9340DD01-5D99-4D42-9860-08E6E37958D3}"/>
            </a:ext>
            <a:ext uri="{147F2762-F138-4A5C-976F-8EAC2B608ADB}">
              <a16:predDERef xmlns:a16="http://schemas.microsoft.com/office/drawing/2014/main" pred="{87B208F1-5FEC-4B8A-A575-6BCCCE2D3F15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28" name="TextBox 8">
          <a:extLst>
            <a:ext uri="{FF2B5EF4-FFF2-40B4-BE49-F238E27FC236}">
              <a16:creationId xmlns:a16="http://schemas.microsoft.com/office/drawing/2014/main" id="{588FACAA-634C-4E14-B5D0-AB1F4FD8931F}"/>
            </a:ext>
            <a:ext uri="{147F2762-F138-4A5C-976F-8EAC2B608ADB}">
              <a16:predDERef xmlns:a16="http://schemas.microsoft.com/office/drawing/2014/main" pred="{2398C7B0-6A7A-4EE4-A007-087900B3C5A0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29" name="TextBox 9">
          <a:extLst>
            <a:ext uri="{FF2B5EF4-FFF2-40B4-BE49-F238E27FC236}">
              <a16:creationId xmlns:a16="http://schemas.microsoft.com/office/drawing/2014/main" id="{6CFFD7B4-9F27-42D7-9799-83DB50B7FD26}"/>
            </a:ext>
            <a:ext uri="{147F2762-F138-4A5C-976F-8EAC2B608ADB}">
              <a16:predDERef xmlns:a16="http://schemas.microsoft.com/office/drawing/2014/main" pred="{C754244C-644D-4E4A-ADF2-D3315A1600CF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30" name="TextBox 10">
          <a:extLst>
            <a:ext uri="{FF2B5EF4-FFF2-40B4-BE49-F238E27FC236}">
              <a16:creationId xmlns:a16="http://schemas.microsoft.com/office/drawing/2014/main" id="{DAC909D0-24CA-49C0-A3FE-0C3CF1CABFCF}"/>
            </a:ext>
            <a:ext uri="{147F2762-F138-4A5C-976F-8EAC2B608ADB}">
              <a16:predDERef xmlns:a16="http://schemas.microsoft.com/office/drawing/2014/main" pred="{2EE96B3E-75E7-476C-B346-A9734D93FC16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31" name="TextBox 5">
          <a:extLst>
            <a:ext uri="{FF2B5EF4-FFF2-40B4-BE49-F238E27FC236}">
              <a16:creationId xmlns:a16="http://schemas.microsoft.com/office/drawing/2014/main" id="{F238CAE9-3D6F-4226-BC6B-D5F0276F8ED7}"/>
            </a:ext>
            <a:ext uri="{147F2762-F138-4A5C-976F-8EAC2B608ADB}">
              <a16:predDERef xmlns:a16="http://schemas.microsoft.com/office/drawing/2014/main" pred="{3D71FC79-4471-45B0-97E3-03D3BA03010C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32" name="TextBox 6">
          <a:extLst>
            <a:ext uri="{FF2B5EF4-FFF2-40B4-BE49-F238E27FC236}">
              <a16:creationId xmlns:a16="http://schemas.microsoft.com/office/drawing/2014/main" id="{5DDD317E-EDEE-4F92-9D05-2E1FF8C5D846}"/>
            </a:ext>
            <a:ext uri="{147F2762-F138-4A5C-976F-8EAC2B608ADB}">
              <a16:predDERef xmlns:a16="http://schemas.microsoft.com/office/drawing/2014/main" pred="{1B09D189-BFE6-4B8C-815E-D01880F08A62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33" name="TextBox 7">
          <a:extLst>
            <a:ext uri="{FF2B5EF4-FFF2-40B4-BE49-F238E27FC236}">
              <a16:creationId xmlns:a16="http://schemas.microsoft.com/office/drawing/2014/main" id="{154D7677-7042-4E9F-86C6-608E540A5DC2}"/>
            </a:ext>
            <a:ext uri="{147F2762-F138-4A5C-976F-8EAC2B608ADB}">
              <a16:predDERef xmlns:a16="http://schemas.microsoft.com/office/drawing/2014/main" pred="{1FBB851C-95B5-4C89-A80E-56E795431B9F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28575</xdr:colOff>
      <xdr:row>46</xdr:row>
      <xdr:rowOff>0</xdr:rowOff>
    </xdr:from>
    <xdr:ext cx="600075" cy="247650"/>
    <xdr:sp macro="" textlink="">
      <xdr:nvSpPr>
        <xdr:cNvPr id="134" name="TextBox 8">
          <a:extLst>
            <a:ext uri="{FF2B5EF4-FFF2-40B4-BE49-F238E27FC236}">
              <a16:creationId xmlns:a16="http://schemas.microsoft.com/office/drawing/2014/main" id="{B3F439D0-84BA-46DF-94CE-A439ECC32CA2}"/>
            </a:ext>
            <a:ext uri="{147F2762-F138-4A5C-976F-8EAC2B608ADB}">
              <a16:predDERef xmlns:a16="http://schemas.microsoft.com/office/drawing/2014/main" pred="{B424B1E7-D470-4EDA-AE32-F1AAFA1D5D16}"/>
            </a:ext>
          </a:extLst>
        </xdr:cNvPr>
        <xdr:cNvSpPr txBox="1"/>
      </xdr:nvSpPr>
      <xdr:spPr>
        <a:xfrm flipV="1">
          <a:off x="112299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36" name="TextBox 5">
          <a:extLst>
            <a:ext uri="{FF2B5EF4-FFF2-40B4-BE49-F238E27FC236}">
              <a16:creationId xmlns:a16="http://schemas.microsoft.com/office/drawing/2014/main" id="{FC72E2B1-ACA3-4500-932F-DA103480AD56}"/>
            </a:ext>
            <a:ext uri="{147F2762-F138-4A5C-976F-8EAC2B608ADB}">
              <a16:predDERef xmlns:a16="http://schemas.microsoft.com/office/drawing/2014/main" pred="{5A34EB4F-9C54-4687-A875-BDDA1F7E86B4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37" name="TextBox 6">
          <a:extLst>
            <a:ext uri="{FF2B5EF4-FFF2-40B4-BE49-F238E27FC236}">
              <a16:creationId xmlns:a16="http://schemas.microsoft.com/office/drawing/2014/main" id="{C30F41DB-B25E-4B78-A727-D2AFA978E6F3}"/>
            </a:ext>
            <a:ext uri="{147F2762-F138-4A5C-976F-8EAC2B608ADB}">
              <a16:predDERef xmlns:a16="http://schemas.microsoft.com/office/drawing/2014/main" pred="{0F231B1F-BED6-45AD-9239-FB2D75BDCCB8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38" name="TextBox 7">
          <a:extLst>
            <a:ext uri="{FF2B5EF4-FFF2-40B4-BE49-F238E27FC236}">
              <a16:creationId xmlns:a16="http://schemas.microsoft.com/office/drawing/2014/main" id="{B8D04E82-960B-4D04-91D1-1094554D7AD3}"/>
            </a:ext>
            <a:ext uri="{147F2762-F138-4A5C-976F-8EAC2B608ADB}">
              <a16:predDERef xmlns:a16="http://schemas.microsoft.com/office/drawing/2014/main" pred="{FB78BEB3-CB75-466D-90D5-E2F7378721E9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39" name="TextBox 8">
          <a:extLst>
            <a:ext uri="{FF2B5EF4-FFF2-40B4-BE49-F238E27FC236}">
              <a16:creationId xmlns:a16="http://schemas.microsoft.com/office/drawing/2014/main" id="{978C4732-C987-495D-B1A1-2E2E178FA973}"/>
            </a:ext>
            <a:ext uri="{147F2762-F138-4A5C-976F-8EAC2B608ADB}">
              <a16:predDERef xmlns:a16="http://schemas.microsoft.com/office/drawing/2014/main" pred="{7E9F28D4-CECE-4218-A4BF-9D2CB99103D0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0" name="TextBox 9">
          <a:extLst>
            <a:ext uri="{FF2B5EF4-FFF2-40B4-BE49-F238E27FC236}">
              <a16:creationId xmlns:a16="http://schemas.microsoft.com/office/drawing/2014/main" id="{213B9B0E-1127-4C98-9E1B-EF5EDB21B7E4}"/>
            </a:ext>
            <a:ext uri="{147F2762-F138-4A5C-976F-8EAC2B608ADB}">
              <a16:predDERef xmlns:a16="http://schemas.microsoft.com/office/drawing/2014/main" pred="{8527E2A2-737A-40A0-B1ED-0375CD41DBBE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1" name="TextBox 10">
          <a:extLst>
            <a:ext uri="{FF2B5EF4-FFF2-40B4-BE49-F238E27FC236}">
              <a16:creationId xmlns:a16="http://schemas.microsoft.com/office/drawing/2014/main" id="{641B94FD-1842-46FA-A7BC-09D3859BC747}"/>
            </a:ext>
            <a:ext uri="{147F2762-F138-4A5C-976F-8EAC2B608ADB}">
              <a16:predDERef xmlns:a16="http://schemas.microsoft.com/office/drawing/2014/main" pred="{7473015C-33D7-4D1E-805E-FE3C445F1613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2" name="TextBox 5">
          <a:extLst>
            <a:ext uri="{FF2B5EF4-FFF2-40B4-BE49-F238E27FC236}">
              <a16:creationId xmlns:a16="http://schemas.microsoft.com/office/drawing/2014/main" id="{EC95E3D0-CE4F-42AE-9C7D-76D8A78A4C08}"/>
            </a:ext>
            <a:ext uri="{147F2762-F138-4A5C-976F-8EAC2B608ADB}">
              <a16:predDERef xmlns:a16="http://schemas.microsoft.com/office/drawing/2014/main" pred="{9EB63AD3-C4D4-491C-9309-533C5345EC9B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3" name="TextBox 6">
          <a:extLst>
            <a:ext uri="{FF2B5EF4-FFF2-40B4-BE49-F238E27FC236}">
              <a16:creationId xmlns:a16="http://schemas.microsoft.com/office/drawing/2014/main" id="{74222694-6DEA-4723-A2FC-BCBE5841AFB2}"/>
            </a:ext>
            <a:ext uri="{147F2762-F138-4A5C-976F-8EAC2B608ADB}">
              <a16:predDERef xmlns:a16="http://schemas.microsoft.com/office/drawing/2014/main" pred="{484064C1-5510-456C-AB0D-530A88F094B9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4" name="TextBox 7">
          <a:extLst>
            <a:ext uri="{FF2B5EF4-FFF2-40B4-BE49-F238E27FC236}">
              <a16:creationId xmlns:a16="http://schemas.microsoft.com/office/drawing/2014/main" id="{3D32910A-C6A3-46C6-8235-3C3C682888BA}"/>
            </a:ext>
            <a:ext uri="{147F2762-F138-4A5C-976F-8EAC2B608ADB}">
              <a16:predDERef xmlns:a16="http://schemas.microsoft.com/office/drawing/2014/main" pred="{F1088B8D-33FF-428E-B7AE-045BA0F483FB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14</xdr:col>
      <xdr:colOff>28575</xdr:colOff>
      <xdr:row>46</xdr:row>
      <xdr:rowOff>0</xdr:rowOff>
    </xdr:from>
    <xdr:ext cx="600075" cy="247650"/>
    <xdr:sp macro="" textlink="">
      <xdr:nvSpPr>
        <xdr:cNvPr id="145" name="TextBox 8">
          <a:extLst>
            <a:ext uri="{FF2B5EF4-FFF2-40B4-BE49-F238E27FC236}">
              <a16:creationId xmlns:a16="http://schemas.microsoft.com/office/drawing/2014/main" id="{018EE8A2-0864-4E0C-ABD4-891BC723C315}"/>
            </a:ext>
            <a:ext uri="{147F2762-F138-4A5C-976F-8EAC2B608ADB}">
              <a16:predDERef xmlns:a16="http://schemas.microsoft.com/office/drawing/2014/main" pred="{572B08A2-2AE8-4F82-A4F6-65415BB447B3}"/>
            </a:ext>
          </a:extLst>
        </xdr:cNvPr>
        <xdr:cNvSpPr txBox="1"/>
      </xdr:nvSpPr>
      <xdr:spPr>
        <a:xfrm flipV="1">
          <a:off x="119729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47" name="TextBox 5">
          <a:extLst>
            <a:ext uri="{FF2B5EF4-FFF2-40B4-BE49-F238E27FC236}">
              <a16:creationId xmlns:a16="http://schemas.microsoft.com/office/drawing/2014/main" id="{3F219364-4588-4AB8-A08C-5EE323CB81E1}"/>
            </a:ext>
            <a:ext uri="{147F2762-F138-4A5C-976F-8EAC2B608ADB}">
              <a16:predDERef xmlns:a16="http://schemas.microsoft.com/office/drawing/2014/main" pred="{835B58E5-BD3B-4AB0-AFAD-D854C4E268E2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48" name="TextBox 6">
          <a:extLst>
            <a:ext uri="{FF2B5EF4-FFF2-40B4-BE49-F238E27FC236}">
              <a16:creationId xmlns:a16="http://schemas.microsoft.com/office/drawing/2014/main" id="{FC06C89A-28E3-4979-94B6-CC0EBEB509CF}"/>
            </a:ext>
            <a:ext uri="{147F2762-F138-4A5C-976F-8EAC2B608ADB}">
              <a16:predDERef xmlns:a16="http://schemas.microsoft.com/office/drawing/2014/main" pred="{564EBE68-5239-4B99-81FD-764F2A4A23BE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49" name="TextBox 7">
          <a:extLst>
            <a:ext uri="{FF2B5EF4-FFF2-40B4-BE49-F238E27FC236}">
              <a16:creationId xmlns:a16="http://schemas.microsoft.com/office/drawing/2014/main" id="{AD13AD05-EFEF-4D13-8194-D8EAFC41C356}"/>
            </a:ext>
            <a:ext uri="{147F2762-F138-4A5C-976F-8EAC2B608ADB}">
              <a16:predDERef xmlns:a16="http://schemas.microsoft.com/office/drawing/2014/main" pred="{2F3C259D-003F-4A5A-B25D-B115289E4D97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0" name="TextBox 8">
          <a:extLst>
            <a:ext uri="{FF2B5EF4-FFF2-40B4-BE49-F238E27FC236}">
              <a16:creationId xmlns:a16="http://schemas.microsoft.com/office/drawing/2014/main" id="{2A15B959-E5CC-43DA-9EA5-2BE2187453DF}"/>
            </a:ext>
            <a:ext uri="{147F2762-F138-4A5C-976F-8EAC2B608ADB}">
              <a16:predDERef xmlns:a16="http://schemas.microsoft.com/office/drawing/2014/main" pred="{F7D2A928-35BE-467A-8641-CB30BE597BE7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1" name="TextBox 9">
          <a:extLst>
            <a:ext uri="{FF2B5EF4-FFF2-40B4-BE49-F238E27FC236}">
              <a16:creationId xmlns:a16="http://schemas.microsoft.com/office/drawing/2014/main" id="{84BCE797-1A36-476C-A3EC-6036C9226A58}"/>
            </a:ext>
            <a:ext uri="{147F2762-F138-4A5C-976F-8EAC2B608ADB}">
              <a16:predDERef xmlns:a16="http://schemas.microsoft.com/office/drawing/2014/main" pred="{34833E55-279C-42DC-80C6-5749700A9B7B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2" name="TextBox 10">
          <a:extLst>
            <a:ext uri="{FF2B5EF4-FFF2-40B4-BE49-F238E27FC236}">
              <a16:creationId xmlns:a16="http://schemas.microsoft.com/office/drawing/2014/main" id="{814812F7-C88F-4B97-9381-37C10B3E9483}"/>
            </a:ext>
            <a:ext uri="{147F2762-F138-4A5C-976F-8EAC2B608ADB}">
              <a16:predDERef xmlns:a16="http://schemas.microsoft.com/office/drawing/2014/main" pred="{CA6B5E66-AF7B-46B3-9422-BE1BFBB16681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3" name="TextBox 5">
          <a:extLst>
            <a:ext uri="{FF2B5EF4-FFF2-40B4-BE49-F238E27FC236}">
              <a16:creationId xmlns:a16="http://schemas.microsoft.com/office/drawing/2014/main" id="{7768EEE8-DB05-4924-BCFF-A803B0DD3096}"/>
            </a:ext>
            <a:ext uri="{147F2762-F138-4A5C-976F-8EAC2B608ADB}">
              <a16:predDERef xmlns:a16="http://schemas.microsoft.com/office/drawing/2014/main" pred="{FF4D34FE-9316-4FD5-A917-1CFE8D81DBE4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4" name="TextBox 6">
          <a:extLst>
            <a:ext uri="{FF2B5EF4-FFF2-40B4-BE49-F238E27FC236}">
              <a16:creationId xmlns:a16="http://schemas.microsoft.com/office/drawing/2014/main" id="{48251E29-B7B9-4E6D-904C-858A6D2FFB5B}"/>
            </a:ext>
            <a:ext uri="{147F2762-F138-4A5C-976F-8EAC2B608ADB}">
              <a16:predDERef xmlns:a16="http://schemas.microsoft.com/office/drawing/2014/main" pred="{D3C735EF-089C-4D57-BEE9-DFBCAACCD3BA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28575</xdr:colOff>
      <xdr:row>46</xdr:row>
      <xdr:rowOff>0</xdr:rowOff>
    </xdr:from>
    <xdr:ext cx="600075" cy="247650"/>
    <xdr:sp macro="" textlink="">
      <xdr:nvSpPr>
        <xdr:cNvPr id="155" name="TextBox 7">
          <a:extLst>
            <a:ext uri="{FF2B5EF4-FFF2-40B4-BE49-F238E27FC236}">
              <a16:creationId xmlns:a16="http://schemas.microsoft.com/office/drawing/2014/main" id="{41920D0F-4490-4A45-AEF8-9D6E5A5450EE}"/>
            </a:ext>
            <a:ext uri="{147F2762-F138-4A5C-976F-8EAC2B608ADB}">
              <a16:predDERef xmlns:a16="http://schemas.microsoft.com/office/drawing/2014/main" pred="{5D0C9144-D08E-4FD6-AA24-76EF2E9E2AFA}"/>
            </a:ext>
          </a:extLst>
        </xdr:cNvPr>
        <xdr:cNvSpPr txBox="1"/>
      </xdr:nvSpPr>
      <xdr:spPr>
        <a:xfrm flipV="1">
          <a:off x="126587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58" name="TextBox 5">
          <a:extLst>
            <a:ext uri="{FF2B5EF4-FFF2-40B4-BE49-F238E27FC236}">
              <a16:creationId xmlns:a16="http://schemas.microsoft.com/office/drawing/2014/main" id="{2AA664CC-3662-4D06-9FBD-85D4D0A7CFAB}"/>
            </a:ext>
            <a:ext uri="{147F2762-F138-4A5C-976F-8EAC2B608ADB}">
              <a16:predDERef xmlns:a16="http://schemas.microsoft.com/office/drawing/2014/main" pred="{A8CB07B2-0B79-4969-858B-92DB62AAA7A4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59" name="TextBox 6">
          <a:extLst>
            <a:ext uri="{FF2B5EF4-FFF2-40B4-BE49-F238E27FC236}">
              <a16:creationId xmlns:a16="http://schemas.microsoft.com/office/drawing/2014/main" id="{51C6C84C-3A46-4B7D-B9A7-74780FE88B74}"/>
            </a:ext>
            <a:ext uri="{147F2762-F138-4A5C-976F-8EAC2B608ADB}">
              <a16:predDERef xmlns:a16="http://schemas.microsoft.com/office/drawing/2014/main" pred="{DE82C327-FB06-43D9-B3DE-5C03546F7153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0" name="TextBox 7">
          <a:extLst>
            <a:ext uri="{FF2B5EF4-FFF2-40B4-BE49-F238E27FC236}">
              <a16:creationId xmlns:a16="http://schemas.microsoft.com/office/drawing/2014/main" id="{50B4781D-8AB8-469D-B79B-95BB199C915A}"/>
            </a:ext>
            <a:ext uri="{147F2762-F138-4A5C-976F-8EAC2B608ADB}">
              <a16:predDERef xmlns:a16="http://schemas.microsoft.com/office/drawing/2014/main" pred="{043BA045-B48B-468C-B744-A45D1A848CF0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1" name="TextBox 8">
          <a:extLst>
            <a:ext uri="{FF2B5EF4-FFF2-40B4-BE49-F238E27FC236}">
              <a16:creationId xmlns:a16="http://schemas.microsoft.com/office/drawing/2014/main" id="{1E86354F-6556-41AB-9868-12F7A927E34A}"/>
            </a:ext>
            <a:ext uri="{147F2762-F138-4A5C-976F-8EAC2B608ADB}">
              <a16:predDERef xmlns:a16="http://schemas.microsoft.com/office/drawing/2014/main" pred="{58310311-172E-4220-84FB-228D48CB5606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2" name="TextBox 9">
          <a:extLst>
            <a:ext uri="{FF2B5EF4-FFF2-40B4-BE49-F238E27FC236}">
              <a16:creationId xmlns:a16="http://schemas.microsoft.com/office/drawing/2014/main" id="{F8692131-A8C2-463E-B2E7-A4DD2F936593}"/>
            </a:ext>
            <a:ext uri="{147F2762-F138-4A5C-976F-8EAC2B608ADB}">
              <a16:predDERef xmlns:a16="http://schemas.microsoft.com/office/drawing/2014/main" pred="{97472DA8-4F2F-4578-8050-F0F14B88B3C2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3" name="TextBox 10">
          <a:extLst>
            <a:ext uri="{FF2B5EF4-FFF2-40B4-BE49-F238E27FC236}">
              <a16:creationId xmlns:a16="http://schemas.microsoft.com/office/drawing/2014/main" id="{22B18CA1-5E20-42C2-9090-619414E6723F}"/>
            </a:ext>
            <a:ext uri="{147F2762-F138-4A5C-976F-8EAC2B608ADB}">
              <a16:predDERef xmlns:a16="http://schemas.microsoft.com/office/drawing/2014/main" pred="{710A4236-CEEE-49C3-9823-64FEA3805590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4" name="TextBox 5">
          <a:extLst>
            <a:ext uri="{FF2B5EF4-FFF2-40B4-BE49-F238E27FC236}">
              <a16:creationId xmlns:a16="http://schemas.microsoft.com/office/drawing/2014/main" id="{39364990-DDF1-4CE0-8EF1-C8A2D29C09CF}"/>
            </a:ext>
            <a:ext uri="{147F2762-F138-4A5C-976F-8EAC2B608ADB}">
              <a16:predDERef xmlns:a16="http://schemas.microsoft.com/office/drawing/2014/main" pred="{C5452C52-2BB6-4185-A985-A0EED83520A7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5" name="TextBox 6">
          <a:extLst>
            <a:ext uri="{FF2B5EF4-FFF2-40B4-BE49-F238E27FC236}">
              <a16:creationId xmlns:a16="http://schemas.microsoft.com/office/drawing/2014/main" id="{D897043F-ED9A-4D97-97DC-311DCA08B386}"/>
            </a:ext>
            <a:ext uri="{147F2762-F138-4A5C-976F-8EAC2B608ADB}">
              <a16:predDERef xmlns:a16="http://schemas.microsoft.com/office/drawing/2014/main" pred="{25C8C47B-D2CD-42B4-BF90-47E1AFE97881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6" name="TextBox 7">
          <a:extLst>
            <a:ext uri="{FF2B5EF4-FFF2-40B4-BE49-F238E27FC236}">
              <a16:creationId xmlns:a16="http://schemas.microsoft.com/office/drawing/2014/main" id="{3E33BF2A-82E2-4B33-8FB7-F1098A0FE370}"/>
            </a:ext>
            <a:ext uri="{147F2762-F138-4A5C-976F-8EAC2B608ADB}">
              <a16:predDERef xmlns:a16="http://schemas.microsoft.com/office/drawing/2014/main" pred="{F0F6A408-25AF-4153-9220-0879A562F231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28575</xdr:colOff>
      <xdr:row>46</xdr:row>
      <xdr:rowOff>0</xdr:rowOff>
    </xdr:from>
    <xdr:ext cx="600075" cy="247650"/>
    <xdr:sp macro="" textlink="">
      <xdr:nvSpPr>
        <xdr:cNvPr id="167" name="TextBox 8">
          <a:extLst>
            <a:ext uri="{FF2B5EF4-FFF2-40B4-BE49-F238E27FC236}">
              <a16:creationId xmlns:a16="http://schemas.microsoft.com/office/drawing/2014/main" id="{FE2FF901-3EC4-4DE6-944B-6C66CB52605C}"/>
            </a:ext>
            <a:ext uri="{147F2762-F138-4A5C-976F-8EAC2B608ADB}">
              <a16:predDERef xmlns:a16="http://schemas.microsoft.com/office/drawing/2014/main" pred="{09AEF5D3-EE8E-4CA7-B17C-56DD6E44EF77}"/>
            </a:ext>
          </a:extLst>
        </xdr:cNvPr>
        <xdr:cNvSpPr txBox="1"/>
      </xdr:nvSpPr>
      <xdr:spPr>
        <a:xfrm flipV="1">
          <a:off x="1323975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69" name="TextBox 5">
          <a:extLst>
            <a:ext uri="{FF2B5EF4-FFF2-40B4-BE49-F238E27FC236}">
              <a16:creationId xmlns:a16="http://schemas.microsoft.com/office/drawing/2014/main" id="{32D56C0B-6156-4AA9-BFD1-048395CF9ED5}"/>
            </a:ext>
            <a:ext uri="{147F2762-F138-4A5C-976F-8EAC2B608ADB}">
              <a16:predDERef xmlns:a16="http://schemas.microsoft.com/office/drawing/2014/main" pred="{EA3E868D-C4CB-4CDC-946D-43A65A423C46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0" name="TextBox 6">
          <a:extLst>
            <a:ext uri="{FF2B5EF4-FFF2-40B4-BE49-F238E27FC236}">
              <a16:creationId xmlns:a16="http://schemas.microsoft.com/office/drawing/2014/main" id="{8E41BAC2-51E7-4C2A-BDED-04404EC8AF9C}"/>
            </a:ext>
            <a:ext uri="{147F2762-F138-4A5C-976F-8EAC2B608ADB}">
              <a16:predDERef xmlns:a16="http://schemas.microsoft.com/office/drawing/2014/main" pred="{8DE209C1-7B0F-416B-819D-064FDBD65686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1" name="TextBox 7">
          <a:extLst>
            <a:ext uri="{FF2B5EF4-FFF2-40B4-BE49-F238E27FC236}">
              <a16:creationId xmlns:a16="http://schemas.microsoft.com/office/drawing/2014/main" id="{5537BB99-B0B1-4F70-9FA7-712C9B15614D}"/>
            </a:ext>
            <a:ext uri="{147F2762-F138-4A5C-976F-8EAC2B608ADB}">
              <a16:predDERef xmlns:a16="http://schemas.microsoft.com/office/drawing/2014/main" pred="{90D40225-9567-40AE-9FC6-2055AFF61895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2" name="TextBox 8">
          <a:extLst>
            <a:ext uri="{FF2B5EF4-FFF2-40B4-BE49-F238E27FC236}">
              <a16:creationId xmlns:a16="http://schemas.microsoft.com/office/drawing/2014/main" id="{D36D2CFC-476D-4CFD-9213-C9A53A03D8EB}"/>
            </a:ext>
            <a:ext uri="{147F2762-F138-4A5C-976F-8EAC2B608ADB}">
              <a16:predDERef xmlns:a16="http://schemas.microsoft.com/office/drawing/2014/main" pred="{F4C3081B-B23F-4345-8D77-B37195C8960E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3" name="TextBox 9">
          <a:extLst>
            <a:ext uri="{FF2B5EF4-FFF2-40B4-BE49-F238E27FC236}">
              <a16:creationId xmlns:a16="http://schemas.microsoft.com/office/drawing/2014/main" id="{28ECE876-7A22-485C-B461-018F196C9501}"/>
            </a:ext>
            <a:ext uri="{147F2762-F138-4A5C-976F-8EAC2B608ADB}">
              <a16:predDERef xmlns:a16="http://schemas.microsoft.com/office/drawing/2014/main" pred="{F9EE76E0-E43E-49D5-9771-A8F64D4C4F64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4" name="TextBox 10">
          <a:extLst>
            <a:ext uri="{FF2B5EF4-FFF2-40B4-BE49-F238E27FC236}">
              <a16:creationId xmlns:a16="http://schemas.microsoft.com/office/drawing/2014/main" id="{E6B797C6-0F4C-48D9-8A6C-2D952CAD07CC}"/>
            </a:ext>
            <a:ext uri="{147F2762-F138-4A5C-976F-8EAC2B608ADB}">
              <a16:predDERef xmlns:a16="http://schemas.microsoft.com/office/drawing/2014/main" pred="{C1C551BD-6B5C-409E-BA93-85159EB59728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5" name="TextBox 5">
          <a:extLst>
            <a:ext uri="{FF2B5EF4-FFF2-40B4-BE49-F238E27FC236}">
              <a16:creationId xmlns:a16="http://schemas.microsoft.com/office/drawing/2014/main" id="{60AB9616-3832-4B0F-8627-BC6A699573FF}"/>
            </a:ext>
            <a:ext uri="{147F2762-F138-4A5C-976F-8EAC2B608ADB}">
              <a16:predDERef xmlns:a16="http://schemas.microsoft.com/office/drawing/2014/main" pred="{5218FDA2-7C84-4565-888B-D1E4123C2984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6" name="TextBox 6">
          <a:extLst>
            <a:ext uri="{FF2B5EF4-FFF2-40B4-BE49-F238E27FC236}">
              <a16:creationId xmlns:a16="http://schemas.microsoft.com/office/drawing/2014/main" id="{17FC6D80-A315-4E47-8130-410EF8C61B39}"/>
            </a:ext>
            <a:ext uri="{147F2762-F138-4A5C-976F-8EAC2B608ADB}">
              <a16:predDERef xmlns:a16="http://schemas.microsoft.com/office/drawing/2014/main" pred="{336ABF13-A19C-4611-B58E-626C0213DD0A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7" name="TextBox 7">
          <a:extLst>
            <a:ext uri="{FF2B5EF4-FFF2-40B4-BE49-F238E27FC236}">
              <a16:creationId xmlns:a16="http://schemas.microsoft.com/office/drawing/2014/main" id="{64585CD1-1702-4151-B892-C91E2E816024}"/>
            </a:ext>
            <a:ext uri="{147F2762-F138-4A5C-976F-8EAC2B608ADB}">
              <a16:predDERef xmlns:a16="http://schemas.microsoft.com/office/drawing/2014/main" pred="{D8B8B4D2-B0F9-447F-8383-7BABA41C04FC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28575</xdr:colOff>
      <xdr:row>46</xdr:row>
      <xdr:rowOff>0</xdr:rowOff>
    </xdr:from>
    <xdr:ext cx="600075" cy="247650"/>
    <xdr:sp macro="" textlink="">
      <xdr:nvSpPr>
        <xdr:cNvPr id="178" name="TextBox 8">
          <a:extLst>
            <a:ext uri="{FF2B5EF4-FFF2-40B4-BE49-F238E27FC236}">
              <a16:creationId xmlns:a16="http://schemas.microsoft.com/office/drawing/2014/main" id="{5AFC7268-964A-4140-9CF4-C6CB58C0BE9A}"/>
            </a:ext>
            <a:ext uri="{147F2762-F138-4A5C-976F-8EAC2B608ADB}">
              <a16:predDERef xmlns:a16="http://schemas.microsoft.com/office/drawing/2014/main" pred="{403DC3D6-7E82-4B98-A0F7-33329E0EF38A}"/>
            </a:ext>
          </a:extLst>
        </xdr:cNvPr>
        <xdr:cNvSpPr txBox="1"/>
      </xdr:nvSpPr>
      <xdr:spPr>
        <a:xfrm flipV="1">
          <a:off x="1399222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16</xdr:col>
      <xdr:colOff>638175</xdr:colOff>
      <xdr:row>46</xdr:row>
      <xdr:rowOff>0</xdr:rowOff>
    </xdr:from>
    <xdr:ext cx="600075" cy="247650"/>
    <xdr:sp macro="" textlink="">
      <xdr:nvSpPr>
        <xdr:cNvPr id="179" name="TextBox 9">
          <a:extLst>
            <a:ext uri="{FF2B5EF4-FFF2-40B4-BE49-F238E27FC236}">
              <a16:creationId xmlns:a16="http://schemas.microsoft.com/office/drawing/2014/main" id="{A40F3517-4716-4CB4-816D-B8ADB28D170A}"/>
            </a:ext>
            <a:ext uri="{147F2762-F138-4A5C-976F-8EAC2B608ADB}">
              <a16:predDERef xmlns:a16="http://schemas.microsoft.com/office/drawing/2014/main" pred="{87AEE3C2-D43C-44B0-B35E-E04D4CC27ACC}"/>
            </a:ext>
          </a:extLst>
        </xdr:cNvPr>
        <xdr:cNvSpPr txBox="1"/>
      </xdr:nvSpPr>
      <xdr:spPr>
        <a:xfrm flipV="1">
          <a:off x="13849350" y="6429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0" name="TextBox 5">
          <a:extLst>
            <a:ext uri="{FF2B5EF4-FFF2-40B4-BE49-F238E27FC236}">
              <a16:creationId xmlns:a16="http://schemas.microsoft.com/office/drawing/2014/main" id="{F86022CC-5329-4C2D-9393-AAFFB2328FEB}"/>
            </a:ext>
            <a:ext uri="{147F2762-F138-4A5C-976F-8EAC2B608ADB}">
              <a16:predDERef xmlns:a16="http://schemas.microsoft.com/office/drawing/2014/main" pred="{54FBD9D5-C20F-4F0C-AE1C-ED25D45EBFF2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1" name="TextBox 6">
          <a:extLst>
            <a:ext uri="{FF2B5EF4-FFF2-40B4-BE49-F238E27FC236}">
              <a16:creationId xmlns:a16="http://schemas.microsoft.com/office/drawing/2014/main" id="{86AC97FB-5EA6-4D81-BA57-34474774E59B}"/>
            </a:ext>
            <a:ext uri="{147F2762-F138-4A5C-976F-8EAC2B608ADB}">
              <a16:predDERef xmlns:a16="http://schemas.microsoft.com/office/drawing/2014/main" pred="{D2FC6660-3DDB-48FB-AD02-A56DEB09A907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2" name="TextBox 7">
          <a:extLst>
            <a:ext uri="{FF2B5EF4-FFF2-40B4-BE49-F238E27FC236}">
              <a16:creationId xmlns:a16="http://schemas.microsoft.com/office/drawing/2014/main" id="{14FD5D66-D108-4884-9E0A-E85E6E1777B6}"/>
            </a:ext>
            <a:ext uri="{147F2762-F138-4A5C-976F-8EAC2B608ADB}">
              <a16:predDERef xmlns:a16="http://schemas.microsoft.com/office/drawing/2014/main" pred="{8603E2BD-1314-4BB7-838F-A09D0291BD14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3" name="TextBox 8">
          <a:extLst>
            <a:ext uri="{FF2B5EF4-FFF2-40B4-BE49-F238E27FC236}">
              <a16:creationId xmlns:a16="http://schemas.microsoft.com/office/drawing/2014/main" id="{C0917EF0-4467-4C0F-890F-E42D50C6D2C8}"/>
            </a:ext>
            <a:ext uri="{147F2762-F138-4A5C-976F-8EAC2B608ADB}">
              <a16:predDERef xmlns:a16="http://schemas.microsoft.com/office/drawing/2014/main" pred="{9D231A60-8681-4575-8525-CE761246EDA5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4" name="TextBox 9">
          <a:extLst>
            <a:ext uri="{FF2B5EF4-FFF2-40B4-BE49-F238E27FC236}">
              <a16:creationId xmlns:a16="http://schemas.microsoft.com/office/drawing/2014/main" id="{8A390288-9F0B-4EF1-8843-F1AAC61604DA}"/>
            </a:ext>
            <a:ext uri="{147F2762-F138-4A5C-976F-8EAC2B608ADB}">
              <a16:predDERef xmlns:a16="http://schemas.microsoft.com/office/drawing/2014/main" pred="{52BF9F2B-FA4E-4554-B890-5D07123B897E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5" name="TextBox 10">
          <a:extLst>
            <a:ext uri="{FF2B5EF4-FFF2-40B4-BE49-F238E27FC236}">
              <a16:creationId xmlns:a16="http://schemas.microsoft.com/office/drawing/2014/main" id="{3047DF67-BC21-4B2A-B73D-AA683BC24764}"/>
            </a:ext>
            <a:ext uri="{147F2762-F138-4A5C-976F-8EAC2B608ADB}">
              <a16:predDERef xmlns:a16="http://schemas.microsoft.com/office/drawing/2014/main" pred="{914DADD0-E19D-4AA1-AAAC-43431AE27C58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6" name="TextBox 5">
          <a:extLst>
            <a:ext uri="{FF2B5EF4-FFF2-40B4-BE49-F238E27FC236}">
              <a16:creationId xmlns:a16="http://schemas.microsoft.com/office/drawing/2014/main" id="{2E088DA3-8A68-49E7-B7DB-23AF0C8724A5}"/>
            </a:ext>
            <a:ext uri="{147F2762-F138-4A5C-976F-8EAC2B608ADB}">
              <a16:predDERef xmlns:a16="http://schemas.microsoft.com/office/drawing/2014/main" pred="{828067C7-90FF-4534-B86D-7F1F4D70B41C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7" name="TextBox 6">
          <a:extLst>
            <a:ext uri="{FF2B5EF4-FFF2-40B4-BE49-F238E27FC236}">
              <a16:creationId xmlns:a16="http://schemas.microsoft.com/office/drawing/2014/main" id="{E1AB9291-CA4B-4DD4-9C6C-A707FC48DA4F}"/>
            </a:ext>
            <a:ext uri="{147F2762-F138-4A5C-976F-8EAC2B608ADB}">
              <a16:predDERef xmlns:a16="http://schemas.microsoft.com/office/drawing/2014/main" pred="{E72AFE63-4FB7-459A-A382-3BFFC455193A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8" name="TextBox 7">
          <a:extLst>
            <a:ext uri="{FF2B5EF4-FFF2-40B4-BE49-F238E27FC236}">
              <a16:creationId xmlns:a16="http://schemas.microsoft.com/office/drawing/2014/main" id="{D47E323C-6CFA-44D6-9994-6BBE3375A34F}"/>
            </a:ext>
            <a:ext uri="{147F2762-F138-4A5C-976F-8EAC2B608ADB}">
              <a16:predDERef xmlns:a16="http://schemas.microsoft.com/office/drawing/2014/main" pred="{DA2F94C2-91C4-4C22-8721-C3553A1E2DA1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28575</xdr:colOff>
      <xdr:row>46</xdr:row>
      <xdr:rowOff>0</xdr:rowOff>
    </xdr:from>
    <xdr:ext cx="600075" cy="247650"/>
    <xdr:sp macro="" textlink="">
      <xdr:nvSpPr>
        <xdr:cNvPr id="189" name="TextBox 8">
          <a:extLst>
            <a:ext uri="{FF2B5EF4-FFF2-40B4-BE49-F238E27FC236}">
              <a16:creationId xmlns:a16="http://schemas.microsoft.com/office/drawing/2014/main" id="{10A1A3D7-AD15-492F-B883-A7CE891774E3}"/>
            </a:ext>
            <a:ext uri="{147F2762-F138-4A5C-976F-8EAC2B608ADB}">
              <a16:predDERef xmlns:a16="http://schemas.microsoft.com/office/drawing/2014/main" pred="{3247E8FC-744E-4309-A2E5-C69CC893B673}"/>
            </a:ext>
          </a:extLst>
        </xdr:cNvPr>
        <xdr:cNvSpPr txBox="1"/>
      </xdr:nvSpPr>
      <xdr:spPr>
        <a:xfrm flipV="1">
          <a:off x="14744700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17</xdr:col>
      <xdr:colOff>638175</xdr:colOff>
      <xdr:row>46</xdr:row>
      <xdr:rowOff>0</xdr:rowOff>
    </xdr:from>
    <xdr:ext cx="600075" cy="247650"/>
    <xdr:sp macro="" textlink="">
      <xdr:nvSpPr>
        <xdr:cNvPr id="190" name="TextBox 9">
          <a:extLst>
            <a:ext uri="{FF2B5EF4-FFF2-40B4-BE49-F238E27FC236}">
              <a16:creationId xmlns:a16="http://schemas.microsoft.com/office/drawing/2014/main" id="{BD0EDAB1-FD47-40EB-966A-8E0E5A408568}"/>
            </a:ext>
            <a:ext uri="{147F2762-F138-4A5C-976F-8EAC2B608ADB}">
              <a16:predDERef xmlns:a16="http://schemas.microsoft.com/office/drawing/2014/main" pred="{05780F36-BDE8-42AD-B068-843C99A2D82F}"/>
            </a:ext>
          </a:extLst>
        </xdr:cNvPr>
        <xdr:cNvSpPr txBox="1"/>
      </xdr:nvSpPr>
      <xdr:spPr>
        <a:xfrm flipV="1">
          <a:off x="14601825" y="6429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1" name="TextBox 5">
          <a:extLst>
            <a:ext uri="{FF2B5EF4-FFF2-40B4-BE49-F238E27FC236}">
              <a16:creationId xmlns:a16="http://schemas.microsoft.com/office/drawing/2014/main" id="{C4DDA48B-EE17-4F8B-9683-AABA3DAF6CAD}"/>
            </a:ext>
            <a:ext uri="{147F2762-F138-4A5C-976F-8EAC2B608ADB}">
              <a16:predDERef xmlns:a16="http://schemas.microsoft.com/office/drawing/2014/main" pred="{01B7CFC7-0EB6-4294-A66A-7DF738F8C087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2" name="TextBox 6">
          <a:extLst>
            <a:ext uri="{FF2B5EF4-FFF2-40B4-BE49-F238E27FC236}">
              <a16:creationId xmlns:a16="http://schemas.microsoft.com/office/drawing/2014/main" id="{43E34909-243E-47F5-ACED-C9C74149AF61}"/>
            </a:ext>
            <a:ext uri="{147F2762-F138-4A5C-976F-8EAC2B608ADB}">
              <a16:predDERef xmlns:a16="http://schemas.microsoft.com/office/drawing/2014/main" pred="{C3D2FB6D-9AD4-464D-A087-354E70CBC1A3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3" name="TextBox 7">
          <a:extLst>
            <a:ext uri="{FF2B5EF4-FFF2-40B4-BE49-F238E27FC236}">
              <a16:creationId xmlns:a16="http://schemas.microsoft.com/office/drawing/2014/main" id="{CCBF7266-1320-4120-9559-276AC8175354}"/>
            </a:ext>
            <a:ext uri="{147F2762-F138-4A5C-976F-8EAC2B608ADB}">
              <a16:predDERef xmlns:a16="http://schemas.microsoft.com/office/drawing/2014/main" pred="{1D7F1753-542F-49D4-862D-C9C4027222CA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4" name="TextBox 8">
          <a:extLst>
            <a:ext uri="{FF2B5EF4-FFF2-40B4-BE49-F238E27FC236}">
              <a16:creationId xmlns:a16="http://schemas.microsoft.com/office/drawing/2014/main" id="{37AA916A-8820-47B6-AC88-14883523D61B}"/>
            </a:ext>
            <a:ext uri="{147F2762-F138-4A5C-976F-8EAC2B608ADB}">
              <a16:predDERef xmlns:a16="http://schemas.microsoft.com/office/drawing/2014/main" pred="{6C1F6ADC-CA08-45CC-98D0-0D35D76518D1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5" name="TextBox 9">
          <a:extLst>
            <a:ext uri="{FF2B5EF4-FFF2-40B4-BE49-F238E27FC236}">
              <a16:creationId xmlns:a16="http://schemas.microsoft.com/office/drawing/2014/main" id="{7B035B43-B8FD-4100-896C-D155E2324BF0}"/>
            </a:ext>
            <a:ext uri="{147F2762-F138-4A5C-976F-8EAC2B608ADB}">
              <a16:predDERef xmlns:a16="http://schemas.microsoft.com/office/drawing/2014/main" pred="{6FB6739A-B544-4FBD-94D0-21D49829B41B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6" name="TextBox 10">
          <a:extLst>
            <a:ext uri="{FF2B5EF4-FFF2-40B4-BE49-F238E27FC236}">
              <a16:creationId xmlns:a16="http://schemas.microsoft.com/office/drawing/2014/main" id="{3546929F-D71F-494B-905F-3F2DDC26AC64}"/>
            </a:ext>
            <a:ext uri="{147F2762-F138-4A5C-976F-8EAC2B608ADB}">
              <a16:predDERef xmlns:a16="http://schemas.microsoft.com/office/drawing/2014/main" pred="{8207B551-4600-4041-95F1-26BF5690BA6C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/>
          <a:endParaRPr lang="en-US" sz="1400" b="1">
            <a:solidFill>
              <a:schemeClr val="tx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7" name="TextBox 5">
          <a:extLst>
            <a:ext uri="{FF2B5EF4-FFF2-40B4-BE49-F238E27FC236}">
              <a16:creationId xmlns:a16="http://schemas.microsoft.com/office/drawing/2014/main" id="{1EC0D20A-ED44-4902-B240-134CBC1AEF6F}"/>
            </a:ext>
            <a:ext uri="{147F2762-F138-4A5C-976F-8EAC2B608ADB}">
              <a16:predDERef xmlns:a16="http://schemas.microsoft.com/office/drawing/2014/main" pred="{0C04225B-1DEF-4199-9607-950BA47C624C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8" name="TextBox 6">
          <a:extLst>
            <a:ext uri="{FF2B5EF4-FFF2-40B4-BE49-F238E27FC236}">
              <a16:creationId xmlns:a16="http://schemas.microsoft.com/office/drawing/2014/main" id="{7B04BF98-E8A7-4E16-A68B-15D62C4566BD}"/>
            </a:ext>
            <a:ext uri="{147F2762-F138-4A5C-976F-8EAC2B608ADB}">
              <a16:predDERef xmlns:a16="http://schemas.microsoft.com/office/drawing/2014/main" pred="{7F76A5CC-ECC6-4975-85AD-BA2F4D7A97CE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199" name="TextBox 7">
          <a:extLst>
            <a:ext uri="{FF2B5EF4-FFF2-40B4-BE49-F238E27FC236}">
              <a16:creationId xmlns:a16="http://schemas.microsoft.com/office/drawing/2014/main" id="{314E2745-6689-42B1-B105-9AEA1F72A190}"/>
            </a:ext>
            <a:ext uri="{147F2762-F138-4A5C-976F-8EAC2B608ADB}">
              <a16:predDERef xmlns:a16="http://schemas.microsoft.com/office/drawing/2014/main" pred="{3B0C52CF-F37D-424B-919C-CF72E9B2F523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19</xdr:col>
      <xdr:colOff>28575</xdr:colOff>
      <xdr:row>46</xdr:row>
      <xdr:rowOff>0</xdr:rowOff>
    </xdr:from>
    <xdr:ext cx="600075" cy="247650"/>
    <xdr:sp macro="" textlink="">
      <xdr:nvSpPr>
        <xdr:cNvPr id="200" name="TextBox 8">
          <a:extLst>
            <a:ext uri="{FF2B5EF4-FFF2-40B4-BE49-F238E27FC236}">
              <a16:creationId xmlns:a16="http://schemas.microsoft.com/office/drawing/2014/main" id="{F1705D21-D3AE-4A2D-B05F-BB98FC2C9C51}"/>
            </a:ext>
            <a:ext uri="{147F2762-F138-4A5C-976F-8EAC2B608ADB}">
              <a16:predDERef xmlns:a16="http://schemas.microsoft.com/office/drawing/2014/main" pred="{B1B13C55-0C40-4679-BB8D-55004E7176CF}"/>
            </a:ext>
          </a:extLst>
        </xdr:cNvPr>
        <xdr:cNvSpPr txBox="1"/>
      </xdr:nvSpPr>
      <xdr:spPr>
        <a:xfrm flipV="1">
          <a:off x="15497175" y="640080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18</xdr:col>
      <xdr:colOff>638175</xdr:colOff>
      <xdr:row>46</xdr:row>
      <xdr:rowOff>0</xdr:rowOff>
    </xdr:from>
    <xdr:ext cx="600075" cy="247650"/>
    <xdr:sp macro="" textlink="">
      <xdr:nvSpPr>
        <xdr:cNvPr id="201" name="TextBox 9">
          <a:extLst>
            <a:ext uri="{FF2B5EF4-FFF2-40B4-BE49-F238E27FC236}">
              <a16:creationId xmlns:a16="http://schemas.microsoft.com/office/drawing/2014/main" id="{863B2841-A3CD-45C8-9472-486C23EA77AF}"/>
            </a:ext>
            <a:ext uri="{147F2762-F138-4A5C-976F-8EAC2B608ADB}">
              <a16:predDERef xmlns:a16="http://schemas.microsoft.com/office/drawing/2014/main" pred="{09DD6F4E-8140-4E45-B853-8B0B58E924EB}"/>
            </a:ext>
          </a:extLst>
        </xdr:cNvPr>
        <xdr:cNvSpPr txBox="1"/>
      </xdr:nvSpPr>
      <xdr:spPr>
        <a:xfrm flipV="1">
          <a:off x="15354300" y="6429375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688C8F3-2B14-4D50-874C-18F580C8FCD7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0</xdr:row>
      <xdr:rowOff>0</xdr:rowOff>
    </xdr:from>
    <xdr:ext cx="619125" cy="795402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9C6AB5E-2E6C-4212-958F-D3AC47D89D15}"/>
            </a:ext>
          </a:extLst>
        </xdr:cNvPr>
        <xdr:cNvSpPr txBox="1"/>
      </xdr:nvSpPr>
      <xdr:spPr>
        <a:xfrm flipV="1">
          <a:off x="10029825" y="0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0847861-0E6E-4B67-8F40-15734ACBDE0C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0</xdr:row>
      <xdr:rowOff>0</xdr:rowOff>
    </xdr:from>
    <xdr:ext cx="619125" cy="79540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BF255B6-3934-42FC-9F0F-422395640E35}"/>
            </a:ext>
          </a:extLst>
        </xdr:cNvPr>
        <xdr:cNvSpPr txBox="1"/>
      </xdr:nvSpPr>
      <xdr:spPr>
        <a:xfrm flipV="1">
          <a:off x="10029825" y="0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C2F2ADE-F9BF-47D1-8E86-E886CC38E3C2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0</xdr:row>
      <xdr:rowOff>0</xdr:rowOff>
    </xdr:from>
    <xdr:ext cx="619125" cy="795402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4E1A000-D100-4A12-AEFA-A53C2E85D094}"/>
            </a:ext>
          </a:extLst>
        </xdr:cNvPr>
        <xdr:cNvSpPr txBox="1"/>
      </xdr:nvSpPr>
      <xdr:spPr>
        <a:xfrm flipV="1">
          <a:off x="10029825" y="0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330BC7C-1ED5-4E10-9251-25B6B1DC2212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0</xdr:row>
      <xdr:rowOff>0</xdr:rowOff>
    </xdr:from>
    <xdr:ext cx="619125" cy="795402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8347040-4C72-4447-B8CA-4BD7D821C0F8}"/>
            </a:ext>
          </a:extLst>
        </xdr:cNvPr>
        <xdr:cNvSpPr txBox="1"/>
      </xdr:nvSpPr>
      <xdr:spPr>
        <a:xfrm flipV="1">
          <a:off x="10029825" y="0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24BC309B-D960-441C-96C5-99C3F79BAC2A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0</xdr:colOff>
      <xdr:row>0</xdr:row>
      <xdr:rowOff>0</xdr:rowOff>
    </xdr:from>
    <xdr:ext cx="619125" cy="795402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F3D135D-F63B-46BC-B3C2-7A74C0B55351}"/>
            </a:ext>
          </a:extLst>
        </xdr:cNvPr>
        <xdr:cNvSpPr txBox="1"/>
      </xdr:nvSpPr>
      <xdr:spPr>
        <a:xfrm flipV="1">
          <a:off x="10029825" y="0"/>
          <a:ext cx="619125" cy="79540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11</xdr:col>
      <xdr:colOff>28575</xdr:colOff>
      <xdr:row>0</xdr:row>
      <xdr:rowOff>0</xdr:rowOff>
    </xdr:from>
    <xdr:ext cx="600075" cy="24765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0E29C95-113C-4EFF-B7FC-3403DDFA232D}"/>
            </a:ext>
          </a:extLst>
        </xdr:cNvPr>
        <xdr:cNvSpPr txBox="1"/>
      </xdr:nvSpPr>
      <xdr:spPr>
        <a:xfrm flipV="1">
          <a:off x="10058400" y="0"/>
          <a:ext cx="6000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n-US" sz="14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46">
    <tabColor theme="6" tint="0.79998168889431442"/>
  </sheetPr>
  <dimension ref="A1:BV121"/>
  <sheetViews>
    <sheetView zoomScaleNormal="100" zoomScaleSheetLayoutView="100" workbookViewId="0">
      <selection activeCell="E8" sqref="E8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21.8867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104" t="s">
        <v>56</v>
      </c>
      <c r="M16" s="25" t="s">
        <v>57</v>
      </c>
      <c r="N16" s="25" t="s">
        <v>58</v>
      </c>
      <c r="O16" s="25" t="s">
        <v>59</v>
      </c>
      <c r="P16" s="27" t="s">
        <v>60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95">
        <v>6008</v>
      </c>
      <c r="C17" s="50" t="s">
        <v>64</v>
      </c>
      <c r="D17" s="50" t="s">
        <v>65</v>
      </c>
      <c r="E17" s="50" t="s">
        <v>66</v>
      </c>
      <c r="F17" s="26">
        <v>0</v>
      </c>
      <c r="G17" s="26">
        <v>0</v>
      </c>
      <c r="H17" s="26">
        <f t="shared" ref="H17:H23" si="0">+L56</f>
        <v>0</v>
      </c>
      <c r="I17" s="98"/>
      <c r="J17" s="26">
        <v>0</v>
      </c>
      <c r="K17" s="15">
        <f t="shared" ref="K17:K20" si="1">(+F17+G17+H17+J17)</f>
        <v>0</v>
      </c>
      <c r="L17" s="76">
        <f>+ROUND((K17*0.3235),0)</f>
        <v>0</v>
      </c>
      <c r="M17" s="15">
        <v>0</v>
      </c>
      <c r="N17" s="15">
        <v>0</v>
      </c>
      <c r="O17" s="15">
        <f t="shared" ref="O17:O20" si="2">ROUND((K17*0.0145),0)</f>
        <v>0</v>
      </c>
      <c r="P17" s="15">
        <v>0</v>
      </c>
      <c r="Q17" s="79">
        <v>0</v>
      </c>
      <c r="R17" s="79">
        <v>0</v>
      </c>
      <c r="S17" s="15">
        <f t="shared" ref="S17:S20" si="3">+L17+M17+N17+O17+P17+Q17+R17</f>
        <v>0</v>
      </c>
      <c r="T17" s="15">
        <f t="shared" ref="T17:T20" si="4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5">A17+1</f>
        <v>2</v>
      </c>
      <c r="B18" s="96">
        <v>6041</v>
      </c>
      <c r="C18" s="50" t="s">
        <v>64</v>
      </c>
      <c r="D18" s="51" t="s">
        <v>65</v>
      </c>
      <c r="E18" s="50" t="s">
        <v>66</v>
      </c>
      <c r="F18" s="7">
        <v>0</v>
      </c>
      <c r="G18" s="7">
        <v>0</v>
      </c>
      <c r="H18" s="73">
        <f t="shared" si="0"/>
        <v>0</v>
      </c>
      <c r="I18" s="8"/>
      <c r="J18" s="32">
        <v>0</v>
      </c>
      <c r="K18" s="14">
        <f t="shared" si="1"/>
        <v>0</v>
      </c>
      <c r="L18" s="14">
        <f t="shared" ref="L18:L41" si="6">+ROUND((K18*0.3235),0)</f>
        <v>0</v>
      </c>
      <c r="M18" s="14">
        <v>0</v>
      </c>
      <c r="N18" s="14">
        <v>0</v>
      </c>
      <c r="O18" s="14">
        <f t="shared" si="2"/>
        <v>0</v>
      </c>
      <c r="P18" s="14">
        <v>0</v>
      </c>
      <c r="Q18" s="14">
        <v>0</v>
      </c>
      <c r="R18" s="14">
        <v>0</v>
      </c>
      <c r="S18" s="14">
        <f t="shared" si="3"/>
        <v>0</v>
      </c>
      <c r="T18" s="14">
        <f t="shared" si="4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5"/>
        <v>3</v>
      </c>
      <c r="B19" s="96">
        <v>6611</v>
      </c>
      <c r="C19" s="50" t="s">
        <v>67</v>
      </c>
      <c r="D19" s="51" t="s">
        <v>65</v>
      </c>
      <c r="E19" s="51" t="s">
        <v>68</v>
      </c>
      <c r="F19" s="7">
        <v>0</v>
      </c>
      <c r="G19" s="7">
        <v>0</v>
      </c>
      <c r="H19" s="73">
        <f t="shared" si="0"/>
        <v>0</v>
      </c>
      <c r="I19" s="8"/>
      <c r="J19" s="32">
        <v>0</v>
      </c>
      <c r="K19" s="14">
        <f t="shared" si="1"/>
        <v>0</v>
      </c>
      <c r="L19" s="14">
        <f t="shared" si="6"/>
        <v>0</v>
      </c>
      <c r="M19" s="14">
        <v>0</v>
      </c>
      <c r="N19" s="14">
        <v>0</v>
      </c>
      <c r="O19" s="14">
        <f t="shared" si="2"/>
        <v>0</v>
      </c>
      <c r="P19" s="14">
        <v>0</v>
      </c>
      <c r="Q19" s="14">
        <v>0</v>
      </c>
      <c r="R19" s="14">
        <v>0</v>
      </c>
      <c r="S19" s="14">
        <f t="shared" si="3"/>
        <v>0</v>
      </c>
      <c r="T19" s="14">
        <f t="shared" si="4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5"/>
        <v>4</v>
      </c>
      <c r="B20" s="96">
        <v>6619</v>
      </c>
      <c r="C20" s="51" t="s">
        <v>67</v>
      </c>
      <c r="D20" s="51" t="s">
        <v>65</v>
      </c>
      <c r="E20" s="51" t="s">
        <v>68</v>
      </c>
      <c r="F20" s="7">
        <v>0</v>
      </c>
      <c r="G20" s="7">
        <v>0</v>
      </c>
      <c r="H20" s="73">
        <f t="shared" si="0"/>
        <v>0</v>
      </c>
      <c r="I20" s="8"/>
      <c r="J20" s="32">
        <v>0</v>
      </c>
      <c r="K20" s="14">
        <f t="shared" si="1"/>
        <v>0</v>
      </c>
      <c r="L20" s="14">
        <f t="shared" si="6"/>
        <v>0</v>
      </c>
      <c r="M20" s="14">
        <v>0</v>
      </c>
      <c r="N20" s="14">
        <v>0</v>
      </c>
      <c r="O20" s="14">
        <f t="shared" si="2"/>
        <v>0</v>
      </c>
      <c r="P20" s="14">
        <v>0</v>
      </c>
      <c r="Q20" s="14">
        <v>0</v>
      </c>
      <c r="R20" s="14">
        <v>0</v>
      </c>
      <c r="S20" s="14">
        <f t="shared" si="3"/>
        <v>0</v>
      </c>
      <c r="T20" s="14">
        <f t="shared" si="4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5"/>
        <v>5</v>
      </c>
      <c r="B21" s="96"/>
      <c r="C21" s="51"/>
      <c r="D21" s="51"/>
      <c r="E21" s="51"/>
      <c r="F21" s="7">
        <v>0</v>
      </c>
      <c r="G21" s="7">
        <v>0</v>
      </c>
      <c r="H21" s="73">
        <f t="shared" si="0"/>
        <v>0</v>
      </c>
      <c r="I21" s="8"/>
      <c r="J21" s="32">
        <v>0</v>
      </c>
      <c r="K21" s="74">
        <f t="shared" ref="K21:K23" si="7">(+F21+G21+H21+J21)</f>
        <v>0</v>
      </c>
      <c r="L21" s="14">
        <f t="shared" si="6"/>
        <v>0</v>
      </c>
      <c r="M21" s="74">
        <v>0</v>
      </c>
      <c r="N21" s="74">
        <v>0</v>
      </c>
      <c r="O21" s="74">
        <f t="shared" ref="O21:O23" si="8">+ROUND((K21*0.0145),0)</f>
        <v>0</v>
      </c>
      <c r="P21" s="74">
        <v>0</v>
      </c>
      <c r="Q21" s="74">
        <v>0</v>
      </c>
      <c r="R21" s="74">
        <v>0</v>
      </c>
      <c r="S21" s="74">
        <f t="shared" ref="S21:S23" si="9">+L21+M21+N21+O21+P21+Q21+R21</f>
        <v>0</v>
      </c>
      <c r="T21" s="74">
        <f t="shared" ref="T21:T23" si="10">+K21+S21</f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5"/>
        <v>6</v>
      </c>
      <c r="B22" s="96"/>
      <c r="C22" s="51"/>
      <c r="D22" s="51"/>
      <c r="E22" s="51"/>
      <c r="F22" s="7">
        <v>0</v>
      </c>
      <c r="G22" s="7">
        <v>0</v>
      </c>
      <c r="H22" s="73">
        <f t="shared" si="0"/>
        <v>0</v>
      </c>
      <c r="I22" s="8"/>
      <c r="J22" s="32">
        <v>0</v>
      </c>
      <c r="K22" s="74">
        <f t="shared" si="7"/>
        <v>0</v>
      </c>
      <c r="L22" s="14">
        <f t="shared" si="6"/>
        <v>0</v>
      </c>
      <c r="M22" s="74">
        <v>0</v>
      </c>
      <c r="N22" s="74">
        <v>0</v>
      </c>
      <c r="O22" s="74">
        <f t="shared" si="8"/>
        <v>0</v>
      </c>
      <c r="P22" s="74">
        <v>0</v>
      </c>
      <c r="Q22" s="74">
        <v>0</v>
      </c>
      <c r="R22" s="74">
        <v>0</v>
      </c>
      <c r="S22" s="74">
        <f t="shared" si="9"/>
        <v>0</v>
      </c>
      <c r="T22" s="74">
        <f t="shared" si="10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5"/>
        <v>7</v>
      </c>
      <c r="B23" s="6"/>
      <c r="C23" s="51"/>
      <c r="D23" s="51"/>
      <c r="E23" s="51"/>
      <c r="F23" s="72">
        <v>0</v>
      </c>
      <c r="G23" s="72">
        <v>0</v>
      </c>
      <c r="H23" s="73">
        <f t="shared" si="0"/>
        <v>0</v>
      </c>
      <c r="I23" s="8"/>
      <c r="J23" s="73">
        <v>0</v>
      </c>
      <c r="K23" s="74">
        <f t="shared" si="7"/>
        <v>0</v>
      </c>
      <c r="L23" s="107">
        <f t="shared" si="6"/>
        <v>0</v>
      </c>
      <c r="M23" s="74">
        <v>0</v>
      </c>
      <c r="N23" s="74">
        <v>0</v>
      </c>
      <c r="O23" s="74">
        <f t="shared" si="8"/>
        <v>0</v>
      </c>
      <c r="P23" s="74">
        <v>0</v>
      </c>
      <c r="Q23" s="74">
        <v>0</v>
      </c>
      <c r="R23" s="74">
        <v>0</v>
      </c>
      <c r="S23" s="74">
        <f t="shared" si="9"/>
        <v>0</v>
      </c>
      <c r="T23" s="74">
        <f t="shared" si="10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5"/>
        <v>8</v>
      </c>
      <c r="B24" s="6"/>
      <c r="C24" s="51"/>
      <c r="D24" s="51"/>
      <c r="E24" s="51"/>
      <c r="F24" s="72">
        <v>0</v>
      </c>
      <c r="G24" s="72">
        <v>0</v>
      </c>
      <c r="H24" s="73">
        <f t="shared" ref="H24:H41" si="11">+L63</f>
        <v>0</v>
      </c>
      <c r="I24" s="8"/>
      <c r="J24" s="73">
        <v>0</v>
      </c>
      <c r="K24" s="74">
        <f t="shared" ref="K24:K41" si="12">(+F24+G24+H24+J24)</f>
        <v>0</v>
      </c>
      <c r="L24" s="107">
        <f t="shared" si="6"/>
        <v>0</v>
      </c>
      <c r="M24" s="74">
        <v>0</v>
      </c>
      <c r="N24" s="74">
        <v>0</v>
      </c>
      <c r="O24" s="74">
        <f t="shared" ref="O24:O41" si="13">+ROUND((K24*0.0145),0)</f>
        <v>0</v>
      </c>
      <c r="P24" s="74">
        <v>0</v>
      </c>
      <c r="Q24" s="74">
        <v>0</v>
      </c>
      <c r="R24" s="74">
        <v>0</v>
      </c>
      <c r="S24" s="74">
        <f t="shared" ref="S24:S41" si="14">+L24+M24+N24+O24+P24+Q24+R24</f>
        <v>0</v>
      </c>
      <c r="T24" s="74">
        <f t="shared" ref="T24:T41" si="15">+K24+S24</f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5"/>
        <v>9</v>
      </c>
      <c r="B25" s="6"/>
      <c r="C25" s="51"/>
      <c r="D25" s="51"/>
      <c r="E25" s="51"/>
      <c r="F25" s="72">
        <v>0</v>
      </c>
      <c r="G25" s="72">
        <v>0</v>
      </c>
      <c r="H25" s="73">
        <f t="shared" si="11"/>
        <v>0</v>
      </c>
      <c r="I25" s="8"/>
      <c r="J25" s="73">
        <v>0</v>
      </c>
      <c r="K25" s="74">
        <f t="shared" si="12"/>
        <v>0</v>
      </c>
      <c r="L25" s="107">
        <f t="shared" si="6"/>
        <v>0</v>
      </c>
      <c r="M25" s="74">
        <v>0</v>
      </c>
      <c r="N25" s="74">
        <v>0</v>
      </c>
      <c r="O25" s="74">
        <f t="shared" si="13"/>
        <v>0</v>
      </c>
      <c r="P25" s="74">
        <v>0</v>
      </c>
      <c r="Q25" s="74">
        <v>0</v>
      </c>
      <c r="R25" s="74">
        <v>0</v>
      </c>
      <c r="S25" s="74">
        <f t="shared" si="14"/>
        <v>0</v>
      </c>
      <c r="T25" s="74">
        <f t="shared" si="15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5"/>
        <v>10</v>
      </c>
      <c r="B26" s="6"/>
      <c r="C26" s="51"/>
      <c r="D26" s="51"/>
      <c r="E26" s="51"/>
      <c r="F26" s="72">
        <v>0</v>
      </c>
      <c r="G26" s="72">
        <v>0</v>
      </c>
      <c r="H26" s="73">
        <f t="shared" si="11"/>
        <v>0</v>
      </c>
      <c r="I26" s="8"/>
      <c r="J26" s="73">
        <v>0</v>
      </c>
      <c r="K26" s="74">
        <f t="shared" si="12"/>
        <v>0</v>
      </c>
      <c r="L26" s="14">
        <f t="shared" si="6"/>
        <v>0</v>
      </c>
      <c r="M26" s="74">
        <v>0</v>
      </c>
      <c r="N26" s="74">
        <v>0</v>
      </c>
      <c r="O26" s="74">
        <f t="shared" si="13"/>
        <v>0</v>
      </c>
      <c r="P26" s="74">
        <v>0</v>
      </c>
      <c r="Q26" s="74">
        <v>0</v>
      </c>
      <c r="R26" s="74">
        <v>0</v>
      </c>
      <c r="S26" s="74">
        <f t="shared" si="14"/>
        <v>0</v>
      </c>
      <c r="T26" s="74">
        <f t="shared" si="15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6"/>
      <c r="C27" s="51"/>
      <c r="D27" s="51"/>
      <c r="E27" s="51"/>
      <c r="F27" s="72">
        <v>0</v>
      </c>
      <c r="G27" s="72">
        <v>0</v>
      </c>
      <c r="H27" s="73">
        <f t="shared" si="11"/>
        <v>0</v>
      </c>
      <c r="I27" s="8"/>
      <c r="J27" s="73">
        <v>0</v>
      </c>
      <c r="K27" s="74">
        <f t="shared" si="12"/>
        <v>0</v>
      </c>
      <c r="L27" s="14">
        <f t="shared" si="6"/>
        <v>0</v>
      </c>
      <c r="M27" s="74">
        <v>0</v>
      </c>
      <c r="N27" s="74">
        <v>0</v>
      </c>
      <c r="O27" s="74">
        <f t="shared" si="13"/>
        <v>0</v>
      </c>
      <c r="P27" s="74">
        <v>0</v>
      </c>
      <c r="Q27" s="74">
        <v>0</v>
      </c>
      <c r="R27" s="74">
        <v>0</v>
      </c>
      <c r="S27" s="74">
        <f t="shared" si="14"/>
        <v>0</v>
      </c>
      <c r="T27" s="74">
        <f t="shared" si="15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6"/>
      <c r="C28" s="51"/>
      <c r="D28" s="51"/>
      <c r="E28" s="51"/>
      <c r="F28" s="72">
        <v>0</v>
      </c>
      <c r="G28" s="72">
        <v>0</v>
      </c>
      <c r="H28" s="73">
        <f t="shared" si="11"/>
        <v>0</v>
      </c>
      <c r="I28" s="8"/>
      <c r="J28" s="73">
        <v>0</v>
      </c>
      <c r="K28" s="74">
        <f t="shared" si="12"/>
        <v>0</v>
      </c>
      <c r="L28" s="14">
        <f t="shared" si="6"/>
        <v>0</v>
      </c>
      <c r="M28" s="74">
        <v>0</v>
      </c>
      <c r="N28" s="74">
        <v>0</v>
      </c>
      <c r="O28" s="74">
        <f t="shared" si="13"/>
        <v>0</v>
      </c>
      <c r="P28" s="74">
        <v>0</v>
      </c>
      <c r="Q28" s="74">
        <v>0</v>
      </c>
      <c r="R28" s="74">
        <v>0</v>
      </c>
      <c r="S28" s="74">
        <f t="shared" si="14"/>
        <v>0</v>
      </c>
      <c r="T28" s="74">
        <f t="shared" si="15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6"/>
      <c r="C29" s="51"/>
      <c r="D29" s="51"/>
      <c r="E29" s="51"/>
      <c r="F29" s="72">
        <v>0</v>
      </c>
      <c r="G29" s="72">
        <v>0</v>
      </c>
      <c r="H29" s="73">
        <f t="shared" si="11"/>
        <v>0</v>
      </c>
      <c r="I29" s="8"/>
      <c r="J29" s="73">
        <v>0</v>
      </c>
      <c r="K29" s="74">
        <f t="shared" si="12"/>
        <v>0</v>
      </c>
      <c r="L29" s="14">
        <f t="shared" si="6"/>
        <v>0</v>
      </c>
      <c r="M29" s="74">
        <v>0</v>
      </c>
      <c r="N29" s="74">
        <v>0</v>
      </c>
      <c r="O29" s="74">
        <f t="shared" si="13"/>
        <v>0</v>
      </c>
      <c r="P29" s="74">
        <v>0</v>
      </c>
      <c r="Q29" s="74">
        <v>0</v>
      </c>
      <c r="R29" s="74">
        <v>0</v>
      </c>
      <c r="S29" s="74">
        <f t="shared" si="14"/>
        <v>0</v>
      </c>
      <c r="T29" s="74">
        <f t="shared" si="15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6"/>
      <c r="C30" s="51"/>
      <c r="D30" s="51"/>
      <c r="E30" s="51"/>
      <c r="F30" s="72">
        <v>0</v>
      </c>
      <c r="G30" s="72">
        <v>0</v>
      </c>
      <c r="H30" s="73">
        <f t="shared" si="11"/>
        <v>0</v>
      </c>
      <c r="I30" s="8"/>
      <c r="J30" s="73">
        <v>0</v>
      </c>
      <c r="K30" s="74">
        <f t="shared" si="12"/>
        <v>0</v>
      </c>
      <c r="L30" s="14">
        <f t="shared" si="6"/>
        <v>0</v>
      </c>
      <c r="M30" s="74">
        <v>0</v>
      </c>
      <c r="N30" s="74">
        <v>0</v>
      </c>
      <c r="O30" s="74">
        <f t="shared" si="13"/>
        <v>0</v>
      </c>
      <c r="P30" s="74">
        <v>0</v>
      </c>
      <c r="Q30" s="74">
        <v>0</v>
      </c>
      <c r="R30" s="74">
        <v>0</v>
      </c>
      <c r="S30" s="74">
        <f t="shared" si="14"/>
        <v>0</v>
      </c>
      <c r="T30" s="74">
        <f t="shared" si="15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6"/>
      <c r="C31" s="51"/>
      <c r="D31" s="51"/>
      <c r="E31" s="51"/>
      <c r="F31" s="72">
        <v>0</v>
      </c>
      <c r="G31" s="72">
        <v>0</v>
      </c>
      <c r="H31" s="73">
        <f t="shared" si="11"/>
        <v>0</v>
      </c>
      <c r="I31" s="8"/>
      <c r="J31" s="73">
        <v>0</v>
      </c>
      <c r="K31" s="74">
        <f t="shared" si="12"/>
        <v>0</v>
      </c>
      <c r="L31" s="14">
        <f t="shared" si="6"/>
        <v>0</v>
      </c>
      <c r="M31" s="74">
        <v>0</v>
      </c>
      <c r="N31" s="74">
        <v>0</v>
      </c>
      <c r="O31" s="74">
        <f t="shared" si="13"/>
        <v>0</v>
      </c>
      <c r="P31" s="74">
        <v>0</v>
      </c>
      <c r="Q31" s="74">
        <v>0</v>
      </c>
      <c r="R31" s="74">
        <v>0</v>
      </c>
      <c r="S31" s="74">
        <f t="shared" si="14"/>
        <v>0</v>
      </c>
      <c r="T31" s="74">
        <f t="shared" si="15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6"/>
      <c r="C32" s="51"/>
      <c r="D32" s="51"/>
      <c r="E32" s="51"/>
      <c r="F32" s="72">
        <v>0</v>
      </c>
      <c r="G32" s="72">
        <v>0</v>
      </c>
      <c r="H32" s="73">
        <f t="shared" si="11"/>
        <v>0</v>
      </c>
      <c r="I32" s="8"/>
      <c r="J32" s="73">
        <v>0</v>
      </c>
      <c r="K32" s="74">
        <f t="shared" si="12"/>
        <v>0</v>
      </c>
      <c r="L32" s="14">
        <f t="shared" si="6"/>
        <v>0</v>
      </c>
      <c r="M32" s="74">
        <v>0</v>
      </c>
      <c r="N32" s="74">
        <v>0</v>
      </c>
      <c r="O32" s="74">
        <f t="shared" si="13"/>
        <v>0</v>
      </c>
      <c r="P32" s="74">
        <v>0</v>
      </c>
      <c r="Q32" s="74">
        <v>0</v>
      </c>
      <c r="R32" s="74">
        <v>0</v>
      </c>
      <c r="S32" s="74">
        <f t="shared" si="14"/>
        <v>0</v>
      </c>
      <c r="T32" s="74">
        <f t="shared" si="15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6"/>
      <c r="C33" s="51"/>
      <c r="D33" s="51"/>
      <c r="E33" s="51"/>
      <c r="F33" s="72">
        <v>0</v>
      </c>
      <c r="G33" s="72">
        <v>0</v>
      </c>
      <c r="H33" s="73">
        <f t="shared" si="11"/>
        <v>0</v>
      </c>
      <c r="I33" s="8"/>
      <c r="J33" s="73">
        <v>0</v>
      </c>
      <c r="K33" s="74">
        <f t="shared" si="12"/>
        <v>0</v>
      </c>
      <c r="L33" s="14">
        <f t="shared" si="6"/>
        <v>0</v>
      </c>
      <c r="M33" s="74">
        <v>0</v>
      </c>
      <c r="N33" s="74">
        <v>0</v>
      </c>
      <c r="O33" s="74">
        <f t="shared" si="13"/>
        <v>0</v>
      </c>
      <c r="P33" s="74">
        <v>0</v>
      </c>
      <c r="Q33" s="74">
        <v>0</v>
      </c>
      <c r="R33" s="74">
        <v>0</v>
      </c>
      <c r="S33" s="74">
        <f t="shared" si="14"/>
        <v>0</v>
      </c>
      <c r="T33" s="74">
        <f t="shared" si="15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6"/>
      <c r="C34" s="51"/>
      <c r="D34" s="51"/>
      <c r="E34" s="51"/>
      <c r="F34" s="72">
        <v>0</v>
      </c>
      <c r="G34" s="72">
        <v>0</v>
      </c>
      <c r="H34" s="73">
        <f t="shared" si="11"/>
        <v>0</v>
      </c>
      <c r="I34" s="8"/>
      <c r="J34" s="73">
        <v>0</v>
      </c>
      <c r="K34" s="74">
        <f t="shared" si="12"/>
        <v>0</v>
      </c>
      <c r="L34" s="14">
        <f t="shared" si="6"/>
        <v>0</v>
      </c>
      <c r="M34" s="74">
        <v>0</v>
      </c>
      <c r="N34" s="74">
        <v>0</v>
      </c>
      <c r="O34" s="74">
        <f t="shared" si="13"/>
        <v>0</v>
      </c>
      <c r="P34" s="74">
        <v>0</v>
      </c>
      <c r="Q34" s="74">
        <v>0</v>
      </c>
      <c r="R34" s="74">
        <v>0</v>
      </c>
      <c r="S34" s="74">
        <f t="shared" si="14"/>
        <v>0</v>
      </c>
      <c r="T34" s="74">
        <f t="shared" si="15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2">
        <v>0</v>
      </c>
      <c r="G35" s="72">
        <v>0</v>
      </c>
      <c r="H35" s="73">
        <f t="shared" si="11"/>
        <v>0</v>
      </c>
      <c r="I35" s="8"/>
      <c r="J35" s="73">
        <v>0</v>
      </c>
      <c r="K35" s="74">
        <f t="shared" si="12"/>
        <v>0</v>
      </c>
      <c r="L35" s="14">
        <f t="shared" si="6"/>
        <v>0</v>
      </c>
      <c r="M35" s="74">
        <v>0</v>
      </c>
      <c r="N35" s="74">
        <v>0</v>
      </c>
      <c r="O35" s="74">
        <f t="shared" si="13"/>
        <v>0</v>
      </c>
      <c r="P35" s="74">
        <v>0</v>
      </c>
      <c r="Q35" s="74">
        <v>0</v>
      </c>
      <c r="R35" s="74">
        <v>0</v>
      </c>
      <c r="S35" s="74">
        <f t="shared" si="14"/>
        <v>0</v>
      </c>
      <c r="T35" s="74">
        <f t="shared" si="15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2">
        <v>0</v>
      </c>
      <c r="G36" s="72">
        <v>0</v>
      </c>
      <c r="H36" s="73">
        <f t="shared" si="11"/>
        <v>0</v>
      </c>
      <c r="I36" s="8"/>
      <c r="J36" s="73">
        <v>0</v>
      </c>
      <c r="K36" s="74">
        <f t="shared" si="12"/>
        <v>0</v>
      </c>
      <c r="L36" s="14">
        <f t="shared" si="6"/>
        <v>0</v>
      </c>
      <c r="M36" s="74">
        <v>0</v>
      </c>
      <c r="N36" s="74">
        <v>0</v>
      </c>
      <c r="O36" s="74">
        <f t="shared" si="13"/>
        <v>0</v>
      </c>
      <c r="P36" s="74">
        <v>0</v>
      </c>
      <c r="Q36" s="74">
        <v>0</v>
      </c>
      <c r="R36" s="74">
        <v>0</v>
      </c>
      <c r="S36" s="74">
        <f t="shared" si="14"/>
        <v>0</v>
      </c>
      <c r="T36" s="74">
        <f t="shared" si="15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2">
        <v>0</v>
      </c>
      <c r="G37" s="72">
        <v>0</v>
      </c>
      <c r="H37" s="73">
        <f t="shared" si="11"/>
        <v>0</v>
      </c>
      <c r="I37" s="8"/>
      <c r="J37" s="73">
        <v>0</v>
      </c>
      <c r="K37" s="74">
        <f t="shared" si="12"/>
        <v>0</v>
      </c>
      <c r="L37" s="14">
        <f t="shared" si="6"/>
        <v>0</v>
      </c>
      <c r="M37" s="74">
        <v>0</v>
      </c>
      <c r="N37" s="74">
        <v>0</v>
      </c>
      <c r="O37" s="74">
        <f t="shared" si="13"/>
        <v>0</v>
      </c>
      <c r="P37" s="74">
        <v>0</v>
      </c>
      <c r="Q37" s="74">
        <v>0</v>
      </c>
      <c r="R37" s="74">
        <v>0</v>
      </c>
      <c r="S37" s="74">
        <f t="shared" si="14"/>
        <v>0</v>
      </c>
      <c r="T37" s="74">
        <f t="shared" si="15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2">
        <v>0</v>
      </c>
      <c r="G38" s="72">
        <v>0</v>
      </c>
      <c r="H38" s="73">
        <f t="shared" si="11"/>
        <v>0</v>
      </c>
      <c r="I38" s="8"/>
      <c r="J38" s="73">
        <v>0</v>
      </c>
      <c r="K38" s="74">
        <f t="shared" si="12"/>
        <v>0</v>
      </c>
      <c r="L38" s="14">
        <f t="shared" si="6"/>
        <v>0</v>
      </c>
      <c r="M38" s="74">
        <v>0</v>
      </c>
      <c r="N38" s="74">
        <v>0</v>
      </c>
      <c r="O38" s="74">
        <f t="shared" si="13"/>
        <v>0</v>
      </c>
      <c r="P38" s="74">
        <v>0</v>
      </c>
      <c r="Q38" s="74">
        <v>0</v>
      </c>
      <c r="R38" s="74">
        <v>0</v>
      </c>
      <c r="S38" s="74">
        <f t="shared" si="14"/>
        <v>0</v>
      </c>
      <c r="T38" s="74">
        <f t="shared" si="15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2">
        <v>0</v>
      </c>
      <c r="G39" s="72">
        <v>0</v>
      </c>
      <c r="H39" s="73">
        <f t="shared" si="11"/>
        <v>0</v>
      </c>
      <c r="I39" s="8"/>
      <c r="J39" s="73">
        <v>0</v>
      </c>
      <c r="K39" s="74">
        <f t="shared" si="12"/>
        <v>0</v>
      </c>
      <c r="L39" s="14">
        <f t="shared" si="6"/>
        <v>0</v>
      </c>
      <c r="M39" s="74">
        <v>0</v>
      </c>
      <c r="N39" s="74">
        <v>0</v>
      </c>
      <c r="O39" s="74">
        <f t="shared" si="13"/>
        <v>0</v>
      </c>
      <c r="P39" s="74">
        <v>0</v>
      </c>
      <c r="Q39" s="74">
        <v>0</v>
      </c>
      <c r="R39" s="74">
        <v>0</v>
      </c>
      <c r="S39" s="74">
        <f t="shared" si="14"/>
        <v>0</v>
      </c>
      <c r="T39" s="74">
        <f t="shared" si="15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2">
        <v>0</v>
      </c>
      <c r="G40" s="72">
        <v>0</v>
      </c>
      <c r="H40" s="73">
        <f t="shared" si="11"/>
        <v>0</v>
      </c>
      <c r="I40" s="8"/>
      <c r="J40" s="73">
        <v>0</v>
      </c>
      <c r="K40" s="74">
        <f t="shared" si="12"/>
        <v>0</v>
      </c>
      <c r="L40" s="14">
        <f t="shared" si="6"/>
        <v>0</v>
      </c>
      <c r="M40" s="74">
        <v>0</v>
      </c>
      <c r="N40" s="74">
        <v>0</v>
      </c>
      <c r="O40" s="74">
        <f t="shared" si="13"/>
        <v>0</v>
      </c>
      <c r="P40" s="74">
        <v>0</v>
      </c>
      <c r="Q40" s="74">
        <v>0</v>
      </c>
      <c r="R40" s="74">
        <v>0</v>
      </c>
      <c r="S40" s="74">
        <f t="shared" si="14"/>
        <v>0</v>
      </c>
      <c r="T40" s="74">
        <f t="shared" si="15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2">
        <v>0</v>
      </c>
      <c r="G41" s="72">
        <v>0</v>
      </c>
      <c r="H41" s="73">
        <f t="shared" si="11"/>
        <v>0</v>
      </c>
      <c r="I41" s="8"/>
      <c r="J41" s="73">
        <v>0</v>
      </c>
      <c r="K41" s="74">
        <f t="shared" si="12"/>
        <v>0</v>
      </c>
      <c r="L41" s="14">
        <f t="shared" si="6"/>
        <v>0</v>
      </c>
      <c r="M41" s="74">
        <v>0</v>
      </c>
      <c r="N41" s="74">
        <v>0</v>
      </c>
      <c r="O41" s="74">
        <f t="shared" si="13"/>
        <v>0</v>
      </c>
      <c r="P41" s="74">
        <v>0</v>
      </c>
      <c r="Q41" s="74">
        <v>0</v>
      </c>
      <c r="R41" s="74">
        <v>0</v>
      </c>
      <c r="S41" s="74">
        <f t="shared" si="14"/>
        <v>0</v>
      </c>
      <c r="T41" s="74">
        <f t="shared" si="15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78">
        <f>SUM(F17:F41)</f>
        <v>0</v>
      </c>
      <c r="G42" s="78">
        <f>SUM(G17:G41)</f>
        <v>0</v>
      </c>
      <c r="H42" s="78">
        <f>SUM(H17:H41)</f>
        <v>0</v>
      </c>
      <c r="I42" s="11" t="s">
        <v>70</v>
      </c>
      <c r="J42" s="78">
        <f t="shared" ref="J42:T42" si="16">SUM(J17:J41)</f>
        <v>0</v>
      </c>
      <c r="K42" s="78">
        <f t="shared" si="16"/>
        <v>0</v>
      </c>
      <c r="L42" s="78">
        <f t="shared" ref="L42" si="17">SUM(L17:L41)</f>
        <v>0</v>
      </c>
      <c r="M42" s="78">
        <f t="shared" si="16"/>
        <v>0</v>
      </c>
      <c r="N42" s="78">
        <f t="shared" si="16"/>
        <v>0</v>
      </c>
      <c r="O42" s="76">
        <f t="shared" si="16"/>
        <v>0</v>
      </c>
      <c r="P42" s="76">
        <f t="shared" si="16"/>
        <v>0</v>
      </c>
      <c r="Q42" s="76">
        <f t="shared" si="16"/>
        <v>0</v>
      </c>
      <c r="R42" s="76">
        <f t="shared" si="16"/>
        <v>0</v>
      </c>
      <c r="S42" s="76">
        <f t="shared" si="16"/>
        <v>0</v>
      </c>
      <c r="T42" s="76">
        <f t="shared" si="16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73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74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03" t="s">
        <v>75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10</v>
      </c>
      <c r="C49" s="55"/>
      <c r="D49" s="55"/>
      <c r="E49" s="55"/>
      <c r="F49" s="55"/>
      <c r="G49" s="55"/>
      <c r="H49" s="55"/>
      <c r="I49" s="55"/>
      <c r="J49" s="62"/>
      <c r="K49" s="67"/>
      <c r="L49" s="6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4" t="s">
        <v>76</v>
      </c>
      <c r="C50" s="65"/>
      <c r="D50" s="65"/>
      <c r="E50" s="65"/>
      <c r="F50" s="65"/>
      <c r="G50" s="65"/>
      <c r="H50" s="65"/>
      <c r="I50" s="65"/>
      <c r="J50" s="65"/>
      <c r="K50" s="65"/>
      <c r="L50" s="6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69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30" t="s">
        <v>77</v>
      </c>
      <c r="G52" s="71" t="s">
        <v>78</v>
      </c>
      <c r="H52" s="70" t="s">
        <v>79</v>
      </c>
      <c r="I52" s="70" t="s">
        <v>60</v>
      </c>
      <c r="J52" s="70" t="s">
        <v>80</v>
      </c>
      <c r="K52" s="70" t="s">
        <v>81</v>
      </c>
      <c r="L52" s="6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28"/>
      <c r="B53" s="34" t="s">
        <v>0</v>
      </c>
      <c r="C53" s="53"/>
      <c r="D53" s="35" t="s">
        <v>0</v>
      </c>
      <c r="E53" s="35" t="s">
        <v>82</v>
      </c>
      <c r="F53" s="60" t="s">
        <v>83</v>
      </c>
      <c r="G53" s="37"/>
      <c r="H53" s="37" t="s">
        <v>0</v>
      </c>
      <c r="I53" s="61" t="s">
        <v>84</v>
      </c>
      <c r="J53" s="37" t="s">
        <v>85</v>
      </c>
      <c r="K53" s="37" t="s">
        <v>86</v>
      </c>
      <c r="L53" s="12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1"/>
      <c r="B54" s="36" t="s">
        <v>32</v>
      </c>
      <c r="C54" s="37" t="s">
        <v>32</v>
      </c>
      <c r="D54" s="37" t="s">
        <v>33</v>
      </c>
      <c r="E54" s="37" t="s">
        <v>87</v>
      </c>
      <c r="F54" s="37" t="s">
        <v>87</v>
      </c>
      <c r="G54" s="37" t="s">
        <v>88</v>
      </c>
      <c r="H54" s="37" t="s">
        <v>88</v>
      </c>
      <c r="I54" s="37" t="s">
        <v>87</v>
      </c>
      <c r="J54" s="37" t="s">
        <v>87</v>
      </c>
      <c r="K54" s="37" t="s">
        <v>87</v>
      </c>
      <c r="L54" s="126" t="s">
        <v>89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4" t="s">
        <v>45</v>
      </c>
      <c r="B55" s="38" t="s">
        <v>46</v>
      </c>
      <c r="C55" s="39" t="s">
        <v>90</v>
      </c>
      <c r="D55" s="39" t="s">
        <v>48</v>
      </c>
      <c r="E55" s="39"/>
      <c r="F55" s="59" t="s">
        <v>91</v>
      </c>
      <c r="G55" s="59" t="s">
        <v>91</v>
      </c>
      <c r="H55" s="59" t="s">
        <v>92</v>
      </c>
      <c r="I55" s="59" t="s">
        <v>93</v>
      </c>
      <c r="J55" s="59" t="s">
        <v>93</v>
      </c>
      <c r="K55" s="59" t="s">
        <v>94</v>
      </c>
      <c r="L55" s="127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6">
        <v>1</v>
      </c>
      <c r="B56" s="50">
        <f t="shared" ref="B56:D80" si="18">+B17</f>
        <v>6008</v>
      </c>
      <c r="C56" s="50" t="str">
        <f t="shared" si="18"/>
        <v>Administrative Aide</v>
      </c>
      <c r="D56" s="50" t="str">
        <f t="shared" si="18"/>
        <v>VACANT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1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9">A56+1</f>
        <v>2</v>
      </c>
      <c r="B57" s="50">
        <f t="shared" si="18"/>
        <v>6041</v>
      </c>
      <c r="C57" s="50" t="str">
        <f t="shared" si="18"/>
        <v>Administrative Aide</v>
      </c>
      <c r="D57" s="50" t="str">
        <f t="shared" si="18"/>
        <v>VACANT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ref="L57:L80" si="2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9"/>
        <v>3</v>
      </c>
      <c r="B58" s="50">
        <f t="shared" si="18"/>
        <v>6611</v>
      </c>
      <c r="C58" s="50" t="str">
        <f t="shared" si="18"/>
        <v>Supply Clerk</v>
      </c>
      <c r="D58" s="50" t="str">
        <f t="shared" si="18"/>
        <v>VACANT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2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9"/>
        <v>4</v>
      </c>
      <c r="B59" s="50">
        <f t="shared" si="18"/>
        <v>6619</v>
      </c>
      <c r="C59" s="50" t="str">
        <f t="shared" si="18"/>
        <v>Supply Clerk</v>
      </c>
      <c r="D59" s="50" t="str">
        <f t="shared" si="18"/>
        <v>VACANT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2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9"/>
        <v>5</v>
      </c>
      <c r="B60" s="50">
        <f t="shared" si="18"/>
        <v>0</v>
      </c>
      <c r="C60" s="50">
        <f t="shared" si="18"/>
        <v>0</v>
      </c>
      <c r="D60" s="50">
        <f t="shared" si="18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2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9"/>
        <v>6</v>
      </c>
      <c r="B61" s="50">
        <f t="shared" si="18"/>
        <v>0</v>
      </c>
      <c r="C61" s="50">
        <f t="shared" si="18"/>
        <v>0</v>
      </c>
      <c r="D61" s="50">
        <f t="shared" si="18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2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9"/>
        <v>7</v>
      </c>
      <c r="B62" s="50">
        <f t="shared" si="18"/>
        <v>0</v>
      </c>
      <c r="C62" s="50">
        <f t="shared" si="18"/>
        <v>0</v>
      </c>
      <c r="D62" s="50">
        <f t="shared" si="18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2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9"/>
        <v>8</v>
      </c>
      <c r="B63" s="50">
        <f t="shared" si="18"/>
        <v>0</v>
      </c>
      <c r="C63" s="50">
        <f t="shared" si="18"/>
        <v>0</v>
      </c>
      <c r="D63" s="50">
        <f t="shared" si="18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2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9"/>
        <v>9</v>
      </c>
      <c r="B64" s="50">
        <f t="shared" si="18"/>
        <v>0</v>
      </c>
      <c r="C64" s="50">
        <f t="shared" si="18"/>
        <v>0</v>
      </c>
      <c r="D64" s="50">
        <f t="shared" si="18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2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9"/>
        <v>10</v>
      </c>
      <c r="B65" s="50">
        <f t="shared" si="18"/>
        <v>0</v>
      </c>
      <c r="C65" s="50">
        <f t="shared" si="18"/>
        <v>0</v>
      </c>
      <c r="D65" s="50">
        <f t="shared" si="18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2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9"/>
        <v>11</v>
      </c>
      <c r="B66" s="50">
        <f t="shared" si="18"/>
        <v>0</v>
      </c>
      <c r="C66" s="50">
        <f t="shared" si="18"/>
        <v>0</v>
      </c>
      <c r="D66" s="50">
        <f t="shared" si="18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2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9"/>
        <v>12</v>
      </c>
      <c r="B67" s="50">
        <f t="shared" si="18"/>
        <v>0</v>
      </c>
      <c r="C67" s="50">
        <f t="shared" si="18"/>
        <v>0</v>
      </c>
      <c r="D67" s="50">
        <f t="shared" si="18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2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9"/>
        <v>13</v>
      </c>
      <c r="B68" s="50">
        <f t="shared" si="18"/>
        <v>0</v>
      </c>
      <c r="C68" s="50">
        <f t="shared" si="18"/>
        <v>0</v>
      </c>
      <c r="D68" s="50">
        <f t="shared" si="18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2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9"/>
        <v>14</v>
      </c>
      <c r="B69" s="50">
        <f t="shared" si="18"/>
        <v>0</v>
      </c>
      <c r="C69" s="50">
        <f t="shared" si="18"/>
        <v>0</v>
      </c>
      <c r="D69" s="50">
        <f t="shared" si="18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2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9"/>
        <v>15</v>
      </c>
      <c r="B70" s="50">
        <f t="shared" si="18"/>
        <v>0</v>
      </c>
      <c r="C70" s="50">
        <f t="shared" si="18"/>
        <v>0</v>
      </c>
      <c r="D70" s="50">
        <f t="shared" si="18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2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9"/>
        <v>16</v>
      </c>
      <c r="B71" s="50">
        <f t="shared" si="18"/>
        <v>0</v>
      </c>
      <c r="C71" s="50">
        <f t="shared" si="18"/>
        <v>0</v>
      </c>
      <c r="D71" s="50">
        <f t="shared" si="18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2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9"/>
        <v>17</v>
      </c>
      <c r="B72" s="50">
        <f t="shared" si="18"/>
        <v>0</v>
      </c>
      <c r="C72" s="50">
        <f t="shared" si="18"/>
        <v>0</v>
      </c>
      <c r="D72" s="50">
        <f t="shared" si="18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2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9"/>
        <v>18</v>
      </c>
      <c r="B73" s="50">
        <f t="shared" si="18"/>
        <v>0</v>
      </c>
      <c r="C73" s="50">
        <f t="shared" si="18"/>
        <v>0</v>
      </c>
      <c r="D73" s="50">
        <f t="shared" si="18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2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18"/>
        <v>0</v>
      </c>
      <c r="C74" s="50">
        <f t="shared" si="18"/>
        <v>0</v>
      </c>
      <c r="D74" s="50">
        <f t="shared" si="18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2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18"/>
        <v>0</v>
      </c>
      <c r="C75" s="50">
        <f t="shared" si="18"/>
        <v>0</v>
      </c>
      <c r="D75" s="50">
        <f t="shared" si="18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2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18"/>
        <v>0</v>
      </c>
      <c r="C76" s="50">
        <f t="shared" si="18"/>
        <v>0</v>
      </c>
      <c r="D76" s="50">
        <f t="shared" si="18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2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18"/>
        <v>0</v>
      </c>
      <c r="C77" s="50">
        <f t="shared" si="18"/>
        <v>0</v>
      </c>
      <c r="D77" s="50">
        <f t="shared" si="18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2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18"/>
        <v>0</v>
      </c>
      <c r="C78" s="50">
        <f t="shared" si="18"/>
        <v>0</v>
      </c>
      <c r="D78" s="50">
        <f t="shared" si="18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2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18"/>
        <v>0</v>
      </c>
      <c r="C79" s="50">
        <f t="shared" si="18"/>
        <v>0</v>
      </c>
      <c r="D79" s="50">
        <f t="shared" si="18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2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18"/>
        <v>0</v>
      </c>
      <c r="C80" s="50">
        <f t="shared" si="18"/>
        <v>0</v>
      </c>
      <c r="D80" s="50">
        <f t="shared" si="18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4">
        <f t="shared" si="2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30" t="s">
        <v>69</v>
      </c>
      <c r="E81" s="10">
        <f t="shared" ref="E81:L81" si="21">SUM(E56:E80)</f>
        <v>0</v>
      </c>
      <c r="F81" s="10">
        <f t="shared" si="21"/>
        <v>0</v>
      </c>
      <c r="G81" s="10">
        <f t="shared" si="21"/>
        <v>0</v>
      </c>
      <c r="H81" s="10">
        <f t="shared" si="21"/>
        <v>0</v>
      </c>
      <c r="I81" s="10">
        <f t="shared" si="21"/>
        <v>0</v>
      </c>
      <c r="J81" s="10">
        <f t="shared" si="21"/>
        <v>0</v>
      </c>
      <c r="K81" s="10">
        <f t="shared" si="21"/>
        <v>0</v>
      </c>
      <c r="L81" s="10">
        <f t="shared" si="2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77</v>
      </c>
      <c r="B82" s="3" t="s">
        <v>95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78</v>
      </c>
      <c r="B83" s="3" t="s">
        <v>96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79</v>
      </c>
      <c r="B84" s="3" t="s">
        <v>97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98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80</v>
      </c>
      <c r="B86" s="3" t="s">
        <v>99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81</v>
      </c>
      <c r="B87" s="3" t="s">
        <v>100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
Agency Staffing Pattern
(PROPOSED)&amp;R&amp;"Times New Roman,Bold"[BBMR SP-1]</oddHeader>
    <oddFooter>&amp;C2 - &amp;P</oddFoot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116">
    <tabColor rgb="FFFFFF00"/>
  </sheetPr>
  <dimension ref="A1:BV120"/>
  <sheetViews>
    <sheetView zoomScaleNormal="100" workbookViewId="0"/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17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116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206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127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31" t="s">
        <v>207</v>
      </c>
      <c r="M16" s="25" t="s">
        <v>129</v>
      </c>
      <c r="N16" s="25" t="s">
        <v>58</v>
      </c>
      <c r="O16" s="25" t="s">
        <v>59</v>
      </c>
      <c r="P16" s="27" t="s">
        <v>78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95">
        <v>6330</v>
      </c>
      <c r="C17" s="50" t="s">
        <v>118</v>
      </c>
      <c r="D17" s="50" t="s">
        <v>119</v>
      </c>
      <c r="E17" s="50" t="s">
        <v>120</v>
      </c>
      <c r="F17" s="26">
        <v>0</v>
      </c>
      <c r="G17" s="26">
        <v>0</v>
      </c>
      <c r="H17" s="26">
        <f t="shared" ref="H17:H18" si="0">+L56</f>
        <v>0</v>
      </c>
      <c r="I17" s="98"/>
      <c r="J17" s="26">
        <v>0</v>
      </c>
      <c r="K17" s="15">
        <f t="shared" ref="K17:K18" si="1">(+F17+G17+H17+J17)</f>
        <v>0</v>
      </c>
      <c r="L17" s="15">
        <f>+ROUND((K17*0.3235),0)</f>
        <v>0</v>
      </c>
      <c r="M17" s="26">
        <v>0</v>
      </c>
      <c r="N17" s="15">
        <v>0</v>
      </c>
      <c r="O17" s="15">
        <f t="shared" ref="O17:O18" si="2">ROUND((K17*0.0145),0)</f>
        <v>0</v>
      </c>
      <c r="P17" s="15">
        <v>0</v>
      </c>
      <c r="Q17" s="79">
        <v>0</v>
      </c>
      <c r="R17" s="79">
        <v>0</v>
      </c>
      <c r="S17" s="15">
        <f t="shared" ref="S17:S18" si="3">+L17+M17+N17+O17+P17+Q17+R17</f>
        <v>0</v>
      </c>
      <c r="T17" s="15">
        <f t="shared" ref="T17:T18" si="4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5">A17+1</f>
        <v>2</v>
      </c>
      <c r="B18" s="96">
        <v>6056</v>
      </c>
      <c r="C18" s="50" t="s">
        <v>121</v>
      </c>
      <c r="D18" s="51" t="s">
        <v>122</v>
      </c>
      <c r="E18" s="51" t="s">
        <v>123</v>
      </c>
      <c r="F18" s="7">
        <v>0</v>
      </c>
      <c r="G18" s="7">
        <v>0</v>
      </c>
      <c r="H18" s="80">
        <f t="shared" si="0"/>
        <v>0</v>
      </c>
      <c r="I18" s="8"/>
      <c r="J18" s="32">
        <v>0</v>
      </c>
      <c r="K18" s="14">
        <f t="shared" si="1"/>
        <v>0</v>
      </c>
      <c r="L18" s="14">
        <f>+ROUND((K18*0.3235),0)</f>
        <v>0</v>
      </c>
      <c r="M18" s="14">
        <v>0</v>
      </c>
      <c r="N18" s="14">
        <v>0</v>
      </c>
      <c r="O18" s="14">
        <f t="shared" si="2"/>
        <v>0</v>
      </c>
      <c r="P18" s="14">
        <v>0</v>
      </c>
      <c r="Q18" s="14">
        <v>0</v>
      </c>
      <c r="R18" s="14">
        <v>0</v>
      </c>
      <c r="S18" s="14">
        <f t="shared" si="3"/>
        <v>0</v>
      </c>
      <c r="T18" s="14">
        <f t="shared" si="4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5"/>
        <v>3</v>
      </c>
      <c r="B19" s="96"/>
      <c r="C19" s="50"/>
      <c r="D19" s="51"/>
      <c r="E19" s="51"/>
      <c r="F19" s="7">
        <v>0</v>
      </c>
      <c r="G19" s="7">
        <v>0</v>
      </c>
      <c r="H19" s="80">
        <v>0</v>
      </c>
      <c r="I19" s="8"/>
      <c r="J19" s="32">
        <v>0</v>
      </c>
      <c r="K19" s="14">
        <f t="shared" ref="K19:K41" si="6">(+F19+G19+H19+J19)</f>
        <v>0</v>
      </c>
      <c r="L19" s="14">
        <f t="shared" ref="L19:L41" si="7">+ROUND((K19*0.3235),0)</f>
        <v>0</v>
      </c>
      <c r="M19" s="14">
        <v>0</v>
      </c>
      <c r="N19" s="14">
        <v>0</v>
      </c>
      <c r="O19" s="14">
        <f t="shared" ref="O19:O41" si="8">ROUND((K19*0.0145),0)</f>
        <v>0</v>
      </c>
      <c r="P19" s="14">
        <v>0</v>
      </c>
      <c r="Q19" s="14">
        <v>0</v>
      </c>
      <c r="R19" s="14">
        <v>0</v>
      </c>
      <c r="S19" s="14">
        <f t="shared" ref="S19:S41" si="9">+L19+M19+N19+O19+P19+Q19+R19</f>
        <v>0</v>
      </c>
      <c r="T19" s="14">
        <f t="shared" ref="T19:T41" si="10">+K19+S19</f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5"/>
        <v>4</v>
      </c>
      <c r="B20" s="96"/>
      <c r="C20" s="51"/>
      <c r="D20" s="51"/>
      <c r="E20" s="51"/>
      <c r="F20" s="7">
        <v>0</v>
      </c>
      <c r="G20" s="7">
        <v>0</v>
      </c>
      <c r="H20" s="80">
        <v>0</v>
      </c>
      <c r="I20" s="8"/>
      <c r="J20" s="32">
        <v>0</v>
      </c>
      <c r="K20" s="14">
        <f t="shared" si="6"/>
        <v>0</v>
      </c>
      <c r="L20" s="14">
        <f t="shared" si="7"/>
        <v>0</v>
      </c>
      <c r="M20" s="14">
        <v>0</v>
      </c>
      <c r="N20" s="14">
        <v>0</v>
      </c>
      <c r="O20" s="14">
        <f t="shared" si="8"/>
        <v>0</v>
      </c>
      <c r="P20" s="14">
        <v>0</v>
      </c>
      <c r="Q20" s="14">
        <v>0</v>
      </c>
      <c r="R20" s="14">
        <v>0</v>
      </c>
      <c r="S20" s="14">
        <f t="shared" si="9"/>
        <v>0</v>
      </c>
      <c r="T20" s="14">
        <f t="shared" si="10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5"/>
        <v>5</v>
      </c>
      <c r="B21" s="96"/>
      <c r="C21" s="51"/>
      <c r="D21" s="51"/>
      <c r="E21" s="51"/>
      <c r="F21" s="7">
        <v>0</v>
      </c>
      <c r="G21" s="7">
        <v>0</v>
      </c>
      <c r="H21" s="80">
        <v>0</v>
      </c>
      <c r="I21" s="8"/>
      <c r="J21" s="32">
        <v>0</v>
      </c>
      <c r="K21" s="14">
        <f t="shared" si="6"/>
        <v>0</v>
      </c>
      <c r="L21" s="14">
        <f t="shared" si="7"/>
        <v>0</v>
      </c>
      <c r="M21" s="14">
        <v>0</v>
      </c>
      <c r="N21" s="14">
        <v>0</v>
      </c>
      <c r="O21" s="14">
        <f t="shared" si="8"/>
        <v>0</v>
      </c>
      <c r="P21" s="14">
        <v>0</v>
      </c>
      <c r="Q21" s="14">
        <v>0</v>
      </c>
      <c r="R21" s="14">
        <v>0</v>
      </c>
      <c r="S21" s="14">
        <f t="shared" si="9"/>
        <v>0</v>
      </c>
      <c r="T21" s="14">
        <f t="shared" si="10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5"/>
        <v>6</v>
      </c>
      <c r="B22" s="6"/>
      <c r="C22" s="51"/>
      <c r="D22" s="51"/>
      <c r="E22" s="51"/>
      <c r="F22" s="7">
        <v>0</v>
      </c>
      <c r="G22" s="7">
        <v>0</v>
      </c>
      <c r="H22" s="80">
        <v>0</v>
      </c>
      <c r="I22" s="8"/>
      <c r="J22" s="32">
        <v>0</v>
      </c>
      <c r="K22" s="14">
        <f t="shared" si="6"/>
        <v>0</v>
      </c>
      <c r="L22" s="14">
        <f t="shared" si="7"/>
        <v>0</v>
      </c>
      <c r="M22" s="14">
        <v>0</v>
      </c>
      <c r="N22" s="14">
        <v>0</v>
      </c>
      <c r="O22" s="14">
        <f t="shared" si="8"/>
        <v>0</v>
      </c>
      <c r="P22" s="14">
        <v>0</v>
      </c>
      <c r="Q22" s="14">
        <v>0</v>
      </c>
      <c r="R22" s="14">
        <v>0</v>
      </c>
      <c r="S22" s="14">
        <f t="shared" si="9"/>
        <v>0</v>
      </c>
      <c r="T22" s="14">
        <f t="shared" si="10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5"/>
        <v>7</v>
      </c>
      <c r="B23" s="6"/>
      <c r="C23" s="51"/>
      <c r="D23" s="51"/>
      <c r="E23" s="51"/>
      <c r="F23" s="7">
        <v>0</v>
      </c>
      <c r="G23" s="7">
        <v>0</v>
      </c>
      <c r="H23" s="80">
        <v>0</v>
      </c>
      <c r="I23" s="8"/>
      <c r="J23" s="32">
        <v>0</v>
      </c>
      <c r="K23" s="14">
        <f t="shared" si="6"/>
        <v>0</v>
      </c>
      <c r="L23" s="14">
        <f t="shared" si="7"/>
        <v>0</v>
      </c>
      <c r="M23" s="14">
        <v>0</v>
      </c>
      <c r="N23" s="14">
        <v>0</v>
      </c>
      <c r="O23" s="14">
        <f t="shared" si="8"/>
        <v>0</v>
      </c>
      <c r="P23" s="14">
        <v>0</v>
      </c>
      <c r="Q23" s="14">
        <v>0</v>
      </c>
      <c r="R23" s="14">
        <v>0</v>
      </c>
      <c r="S23" s="14">
        <f t="shared" si="9"/>
        <v>0</v>
      </c>
      <c r="T23" s="14">
        <f t="shared" si="10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5"/>
        <v>8</v>
      </c>
      <c r="B24" s="6"/>
      <c r="C24" s="51"/>
      <c r="D24" s="51"/>
      <c r="E24" s="51"/>
      <c r="F24" s="7">
        <v>0</v>
      </c>
      <c r="G24" s="7">
        <v>0</v>
      </c>
      <c r="H24" s="80">
        <v>0</v>
      </c>
      <c r="I24" s="8"/>
      <c r="J24" s="32">
        <v>0</v>
      </c>
      <c r="K24" s="14">
        <f t="shared" si="6"/>
        <v>0</v>
      </c>
      <c r="L24" s="14">
        <f t="shared" si="7"/>
        <v>0</v>
      </c>
      <c r="M24" s="14">
        <v>0</v>
      </c>
      <c r="N24" s="14">
        <v>0</v>
      </c>
      <c r="O24" s="14">
        <f t="shared" si="8"/>
        <v>0</v>
      </c>
      <c r="P24" s="14">
        <v>0</v>
      </c>
      <c r="Q24" s="14">
        <v>0</v>
      </c>
      <c r="R24" s="14">
        <v>0</v>
      </c>
      <c r="S24" s="14">
        <f t="shared" si="9"/>
        <v>0</v>
      </c>
      <c r="T24" s="14">
        <f t="shared" si="10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5"/>
        <v>9</v>
      </c>
      <c r="B25" s="6"/>
      <c r="C25" s="51"/>
      <c r="D25" s="51"/>
      <c r="E25" s="51"/>
      <c r="F25" s="7">
        <v>0</v>
      </c>
      <c r="G25" s="7">
        <v>0</v>
      </c>
      <c r="H25" s="80">
        <v>0</v>
      </c>
      <c r="I25" s="8"/>
      <c r="J25" s="32">
        <v>0</v>
      </c>
      <c r="K25" s="14">
        <f t="shared" si="6"/>
        <v>0</v>
      </c>
      <c r="L25" s="14">
        <f t="shared" si="7"/>
        <v>0</v>
      </c>
      <c r="M25" s="14">
        <v>0</v>
      </c>
      <c r="N25" s="14">
        <v>0</v>
      </c>
      <c r="O25" s="14">
        <f t="shared" si="8"/>
        <v>0</v>
      </c>
      <c r="P25" s="14">
        <v>0</v>
      </c>
      <c r="Q25" s="14">
        <v>0</v>
      </c>
      <c r="R25" s="14">
        <v>0</v>
      </c>
      <c r="S25" s="14">
        <f t="shared" si="9"/>
        <v>0</v>
      </c>
      <c r="T25" s="14">
        <f t="shared" si="10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5"/>
        <v>10</v>
      </c>
      <c r="B26" s="6"/>
      <c r="C26" s="51"/>
      <c r="D26" s="51"/>
      <c r="E26" s="51"/>
      <c r="F26" s="7">
        <v>0</v>
      </c>
      <c r="G26" s="7">
        <v>0</v>
      </c>
      <c r="H26" s="80">
        <v>0</v>
      </c>
      <c r="I26" s="8"/>
      <c r="J26" s="32">
        <v>0</v>
      </c>
      <c r="K26" s="14">
        <f t="shared" si="6"/>
        <v>0</v>
      </c>
      <c r="L26" s="14">
        <f t="shared" si="7"/>
        <v>0</v>
      </c>
      <c r="M26" s="14">
        <v>0</v>
      </c>
      <c r="N26" s="14">
        <v>0</v>
      </c>
      <c r="O26" s="14">
        <f t="shared" si="8"/>
        <v>0</v>
      </c>
      <c r="P26" s="14">
        <v>0</v>
      </c>
      <c r="Q26" s="14">
        <v>0</v>
      </c>
      <c r="R26" s="14">
        <v>0</v>
      </c>
      <c r="S26" s="14">
        <f t="shared" si="9"/>
        <v>0</v>
      </c>
      <c r="T26" s="14">
        <f t="shared" si="10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6"/>
      <c r="C27" s="51"/>
      <c r="D27" s="51"/>
      <c r="E27" s="51"/>
      <c r="F27" s="7">
        <v>0</v>
      </c>
      <c r="G27" s="7">
        <v>0</v>
      </c>
      <c r="H27" s="80">
        <v>0</v>
      </c>
      <c r="I27" s="8"/>
      <c r="J27" s="32">
        <v>0</v>
      </c>
      <c r="K27" s="14">
        <f t="shared" si="6"/>
        <v>0</v>
      </c>
      <c r="L27" s="14">
        <f t="shared" si="7"/>
        <v>0</v>
      </c>
      <c r="M27" s="14">
        <v>0</v>
      </c>
      <c r="N27" s="14">
        <v>0</v>
      </c>
      <c r="O27" s="14">
        <f t="shared" si="8"/>
        <v>0</v>
      </c>
      <c r="P27" s="14">
        <v>0</v>
      </c>
      <c r="Q27" s="14">
        <v>0</v>
      </c>
      <c r="R27" s="14">
        <v>0</v>
      </c>
      <c r="S27" s="14">
        <f t="shared" si="9"/>
        <v>0</v>
      </c>
      <c r="T27" s="14">
        <f t="shared" si="10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6"/>
      <c r="C28" s="51"/>
      <c r="D28" s="51"/>
      <c r="E28" s="51"/>
      <c r="F28" s="7">
        <v>0</v>
      </c>
      <c r="G28" s="7">
        <v>0</v>
      </c>
      <c r="H28" s="80">
        <v>0</v>
      </c>
      <c r="I28" s="8"/>
      <c r="J28" s="32">
        <v>0</v>
      </c>
      <c r="K28" s="14">
        <f t="shared" si="6"/>
        <v>0</v>
      </c>
      <c r="L28" s="14">
        <f t="shared" si="7"/>
        <v>0</v>
      </c>
      <c r="M28" s="14">
        <v>0</v>
      </c>
      <c r="N28" s="14">
        <v>0</v>
      </c>
      <c r="O28" s="14">
        <f t="shared" si="8"/>
        <v>0</v>
      </c>
      <c r="P28" s="14">
        <v>0</v>
      </c>
      <c r="Q28" s="14">
        <v>0</v>
      </c>
      <c r="R28" s="14">
        <v>0</v>
      </c>
      <c r="S28" s="14">
        <f t="shared" si="9"/>
        <v>0</v>
      </c>
      <c r="T28" s="14">
        <f t="shared" si="10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6"/>
      <c r="C29" s="51"/>
      <c r="D29" s="51"/>
      <c r="E29" s="51"/>
      <c r="F29" s="7">
        <v>0</v>
      </c>
      <c r="G29" s="7">
        <v>0</v>
      </c>
      <c r="H29" s="80">
        <v>0</v>
      </c>
      <c r="I29" s="8"/>
      <c r="J29" s="32">
        <v>0</v>
      </c>
      <c r="K29" s="14">
        <f t="shared" si="6"/>
        <v>0</v>
      </c>
      <c r="L29" s="14">
        <f t="shared" si="7"/>
        <v>0</v>
      </c>
      <c r="M29" s="14">
        <v>0</v>
      </c>
      <c r="N29" s="14">
        <v>0</v>
      </c>
      <c r="O29" s="14">
        <f t="shared" si="8"/>
        <v>0</v>
      </c>
      <c r="P29" s="14">
        <v>0</v>
      </c>
      <c r="Q29" s="14">
        <v>0</v>
      </c>
      <c r="R29" s="14">
        <v>0</v>
      </c>
      <c r="S29" s="14">
        <f t="shared" si="9"/>
        <v>0</v>
      </c>
      <c r="T29" s="14">
        <f t="shared" si="10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6"/>
      <c r="C30" s="51"/>
      <c r="D30" s="51"/>
      <c r="E30" s="51"/>
      <c r="F30" s="7">
        <v>0</v>
      </c>
      <c r="G30" s="7">
        <v>0</v>
      </c>
      <c r="H30" s="80">
        <v>0</v>
      </c>
      <c r="I30" s="8"/>
      <c r="J30" s="32">
        <v>0</v>
      </c>
      <c r="K30" s="14">
        <f t="shared" si="6"/>
        <v>0</v>
      </c>
      <c r="L30" s="14">
        <f t="shared" si="7"/>
        <v>0</v>
      </c>
      <c r="M30" s="14">
        <v>0</v>
      </c>
      <c r="N30" s="14">
        <v>0</v>
      </c>
      <c r="O30" s="14">
        <f t="shared" si="8"/>
        <v>0</v>
      </c>
      <c r="P30" s="14">
        <v>0</v>
      </c>
      <c r="Q30" s="14">
        <v>0</v>
      </c>
      <c r="R30" s="14">
        <v>0</v>
      </c>
      <c r="S30" s="14">
        <f t="shared" si="9"/>
        <v>0</v>
      </c>
      <c r="T30" s="14">
        <f t="shared" si="10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6"/>
      <c r="C31" s="51"/>
      <c r="D31" s="51"/>
      <c r="E31" s="51"/>
      <c r="F31" s="7">
        <v>0</v>
      </c>
      <c r="G31" s="7">
        <v>0</v>
      </c>
      <c r="H31" s="80">
        <v>0</v>
      </c>
      <c r="I31" s="8"/>
      <c r="J31" s="32">
        <v>0</v>
      </c>
      <c r="K31" s="14">
        <f t="shared" si="6"/>
        <v>0</v>
      </c>
      <c r="L31" s="14">
        <f t="shared" si="7"/>
        <v>0</v>
      </c>
      <c r="M31" s="14">
        <v>0</v>
      </c>
      <c r="N31" s="14">
        <v>0</v>
      </c>
      <c r="O31" s="14">
        <f t="shared" si="8"/>
        <v>0</v>
      </c>
      <c r="P31" s="14">
        <v>0</v>
      </c>
      <c r="Q31" s="14">
        <v>0</v>
      </c>
      <c r="R31" s="14">
        <v>0</v>
      </c>
      <c r="S31" s="14">
        <f t="shared" si="9"/>
        <v>0</v>
      </c>
      <c r="T31" s="14">
        <f t="shared" si="10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6"/>
      <c r="C32" s="51"/>
      <c r="D32" s="51"/>
      <c r="E32" s="51"/>
      <c r="F32" s="7">
        <v>0</v>
      </c>
      <c r="G32" s="7">
        <v>0</v>
      </c>
      <c r="H32" s="80">
        <v>0</v>
      </c>
      <c r="I32" s="8"/>
      <c r="J32" s="32">
        <v>0</v>
      </c>
      <c r="K32" s="14">
        <f t="shared" si="6"/>
        <v>0</v>
      </c>
      <c r="L32" s="14">
        <f t="shared" si="7"/>
        <v>0</v>
      </c>
      <c r="M32" s="14">
        <v>0</v>
      </c>
      <c r="N32" s="14">
        <v>0</v>
      </c>
      <c r="O32" s="14">
        <f t="shared" si="8"/>
        <v>0</v>
      </c>
      <c r="P32" s="14">
        <v>0</v>
      </c>
      <c r="Q32" s="14">
        <v>0</v>
      </c>
      <c r="R32" s="14">
        <v>0</v>
      </c>
      <c r="S32" s="14">
        <f t="shared" si="9"/>
        <v>0</v>
      </c>
      <c r="T32" s="14">
        <f t="shared" si="10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6"/>
      <c r="C33" s="51"/>
      <c r="D33" s="51"/>
      <c r="E33" s="51"/>
      <c r="F33" s="7">
        <v>0</v>
      </c>
      <c r="G33" s="7">
        <v>0</v>
      </c>
      <c r="H33" s="80">
        <v>0</v>
      </c>
      <c r="I33" s="8"/>
      <c r="J33" s="32">
        <v>0</v>
      </c>
      <c r="K33" s="14">
        <f t="shared" si="6"/>
        <v>0</v>
      </c>
      <c r="L33" s="14">
        <f t="shared" si="7"/>
        <v>0</v>
      </c>
      <c r="M33" s="14">
        <v>0</v>
      </c>
      <c r="N33" s="14">
        <v>0</v>
      </c>
      <c r="O33" s="14">
        <f t="shared" si="8"/>
        <v>0</v>
      </c>
      <c r="P33" s="14">
        <v>0</v>
      </c>
      <c r="Q33" s="14">
        <v>0</v>
      </c>
      <c r="R33" s="14">
        <v>0</v>
      </c>
      <c r="S33" s="14">
        <f t="shared" si="9"/>
        <v>0</v>
      </c>
      <c r="T33" s="14">
        <f t="shared" si="10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6"/>
      <c r="C34" s="51"/>
      <c r="D34" s="51"/>
      <c r="E34" s="51"/>
      <c r="F34" s="7">
        <v>0</v>
      </c>
      <c r="G34" s="7">
        <v>0</v>
      </c>
      <c r="H34" s="80">
        <v>0</v>
      </c>
      <c r="I34" s="8"/>
      <c r="J34" s="32">
        <v>0</v>
      </c>
      <c r="K34" s="14">
        <f t="shared" si="6"/>
        <v>0</v>
      </c>
      <c r="L34" s="14">
        <f t="shared" si="7"/>
        <v>0</v>
      </c>
      <c r="M34" s="14">
        <v>0</v>
      </c>
      <c r="N34" s="14">
        <v>0</v>
      </c>
      <c r="O34" s="14">
        <f t="shared" si="8"/>
        <v>0</v>
      </c>
      <c r="P34" s="14">
        <v>0</v>
      </c>
      <c r="Q34" s="14">
        <v>0</v>
      </c>
      <c r="R34" s="14">
        <v>0</v>
      </c>
      <c r="S34" s="14">
        <f t="shared" si="9"/>
        <v>0</v>
      </c>
      <c r="T34" s="14">
        <f t="shared" si="10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>
        <v>0</v>
      </c>
      <c r="G35" s="7">
        <v>0</v>
      </c>
      <c r="H35" s="80">
        <v>0</v>
      </c>
      <c r="I35" s="8"/>
      <c r="J35" s="32">
        <v>0</v>
      </c>
      <c r="K35" s="14">
        <f t="shared" si="6"/>
        <v>0</v>
      </c>
      <c r="L35" s="14">
        <f t="shared" si="7"/>
        <v>0</v>
      </c>
      <c r="M35" s="14">
        <v>0</v>
      </c>
      <c r="N35" s="14">
        <v>0</v>
      </c>
      <c r="O35" s="14">
        <f t="shared" si="8"/>
        <v>0</v>
      </c>
      <c r="P35" s="14">
        <v>0</v>
      </c>
      <c r="Q35" s="14">
        <v>0</v>
      </c>
      <c r="R35" s="14">
        <v>0</v>
      </c>
      <c r="S35" s="14">
        <f t="shared" si="9"/>
        <v>0</v>
      </c>
      <c r="T35" s="14">
        <f t="shared" si="10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>
        <v>0</v>
      </c>
      <c r="G36" s="7">
        <v>0</v>
      </c>
      <c r="H36" s="80">
        <v>0</v>
      </c>
      <c r="I36" s="8"/>
      <c r="J36" s="32">
        <v>0</v>
      </c>
      <c r="K36" s="14">
        <f t="shared" si="6"/>
        <v>0</v>
      </c>
      <c r="L36" s="14">
        <f t="shared" si="7"/>
        <v>0</v>
      </c>
      <c r="M36" s="14">
        <v>0</v>
      </c>
      <c r="N36" s="14">
        <v>0</v>
      </c>
      <c r="O36" s="14">
        <f t="shared" si="8"/>
        <v>0</v>
      </c>
      <c r="P36" s="14">
        <v>0</v>
      </c>
      <c r="Q36" s="14">
        <v>0</v>
      </c>
      <c r="R36" s="14">
        <v>0</v>
      </c>
      <c r="S36" s="14">
        <f t="shared" si="9"/>
        <v>0</v>
      </c>
      <c r="T36" s="14">
        <f t="shared" si="10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>
        <v>0</v>
      </c>
      <c r="G37" s="7">
        <v>0</v>
      </c>
      <c r="H37" s="80">
        <v>0</v>
      </c>
      <c r="I37" s="8"/>
      <c r="J37" s="32">
        <v>0</v>
      </c>
      <c r="K37" s="14">
        <f t="shared" si="6"/>
        <v>0</v>
      </c>
      <c r="L37" s="14">
        <f t="shared" si="7"/>
        <v>0</v>
      </c>
      <c r="M37" s="14">
        <v>0</v>
      </c>
      <c r="N37" s="14">
        <v>0</v>
      </c>
      <c r="O37" s="14">
        <f t="shared" si="8"/>
        <v>0</v>
      </c>
      <c r="P37" s="14">
        <v>0</v>
      </c>
      <c r="Q37" s="14">
        <v>0</v>
      </c>
      <c r="R37" s="14">
        <v>0</v>
      </c>
      <c r="S37" s="14">
        <f t="shared" si="9"/>
        <v>0</v>
      </c>
      <c r="T37" s="14">
        <f t="shared" si="10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>
        <v>0</v>
      </c>
      <c r="G38" s="7">
        <v>0</v>
      </c>
      <c r="H38" s="80">
        <v>0</v>
      </c>
      <c r="I38" s="8"/>
      <c r="J38" s="32">
        <v>0</v>
      </c>
      <c r="K38" s="14">
        <f t="shared" si="6"/>
        <v>0</v>
      </c>
      <c r="L38" s="14">
        <f t="shared" si="7"/>
        <v>0</v>
      </c>
      <c r="M38" s="14">
        <v>0</v>
      </c>
      <c r="N38" s="14">
        <v>0</v>
      </c>
      <c r="O38" s="14">
        <f t="shared" si="8"/>
        <v>0</v>
      </c>
      <c r="P38" s="14">
        <v>0</v>
      </c>
      <c r="Q38" s="14">
        <v>0</v>
      </c>
      <c r="R38" s="14">
        <v>0</v>
      </c>
      <c r="S38" s="14">
        <f t="shared" si="9"/>
        <v>0</v>
      </c>
      <c r="T38" s="14">
        <f t="shared" si="10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>
        <v>0</v>
      </c>
      <c r="G39" s="7">
        <v>0</v>
      </c>
      <c r="H39" s="80">
        <v>0</v>
      </c>
      <c r="I39" s="8"/>
      <c r="J39" s="32">
        <v>0</v>
      </c>
      <c r="K39" s="14">
        <f t="shared" si="6"/>
        <v>0</v>
      </c>
      <c r="L39" s="14">
        <f t="shared" si="7"/>
        <v>0</v>
      </c>
      <c r="M39" s="14">
        <v>0</v>
      </c>
      <c r="N39" s="14">
        <v>0</v>
      </c>
      <c r="O39" s="14">
        <f t="shared" si="8"/>
        <v>0</v>
      </c>
      <c r="P39" s="14">
        <v>0</v>
      </c>
      <c r="Q39" s="14">
        <v>0</v>
      </c>
      <c r="R39" s="14">
        <v>0</v>
      </c>
      <c r="S39" s="14">
        <f t="shared" si="9"/>
        <v>0</v>
      </c>
      <c r="T39" s="14">
        <f t="shared" si="10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>
        <v>0</v>
      </c>
      <c r="G40" s="7">
        <v>0</v>
      </c>
      <c r="H40" s="80">
        <v>0</v>
      </c>
      <c r="I40" s="8"/>
      <c r="J40" s="32">
        <v>0</v>
      </c>
      <c r="K40" s="14">
        <f t="shared" si="6"/>
        <v>0</v>
      </c>
      <c r="L40" s="14">
        <f t="shared" si="7"/>
        <v>0</v>
      </c>
      <c r="M40" s="14">
        <v>0</v>
      </c>
      <c r="N40" s="14">
        <v>0</v>
      </c>
      <c r="O40" s="14">
        <f t="shared" si="8"/>
        <v>0</v>
      </c>
      <c r="P40" s="14">
        <v>0</v>
      </c>
      <c r="Q40" s="14">
        <v>0</v>
      </c>
      <c r="R40" s="14">
        <v>0</v>
      </c>
      <c r="S40" s="14">
        <f t="shared" si="9"/>
        <v>0</v>
      </c>
      <c r="T40" s="14">
        <f t="shared" si="10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>
        <v>0</v>
      </c>
      <c r="G41" s="7">
        <v>0</v>
      </c>
      <c r="H41" s="80">
        <v>0</v>
      </c>
      <c r="I41" s="8"/>
      <c r="J41" s="32">
        <v>0</v>
      </c>
      <c r="K41" s="14">
        <f t="shared" si="6"/>
        <v>0</v>
      </c>
      <c r="L41" s="14">
        <f t="shared" si="7"/>
        <v>0</v>
      </c>
      <c r="M41" s="14">
        <v>0</v>
      </c>
      <c r="N41" s="14">
        <v>0</v>
      </c>
      <c r="O41" s="14">
        <f t="shared" si="8"/>
        <v>0</v>
      </c>
      <c r="P41" s="14">
        <v>0</v>
      </c>
      <c r="Q41" s="14">
        <v>0</v>
      </c>
      <c r="R41" s="14">
        <v>0</v>
      </c>
      <c r="S41" s="14">
        <f t="shared" si="9"/>
        <v>0</v>
      </c>
      <c r="T41" s="14">
        <f t="shared" si="10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10">
        <f>SUM(F17:F41)</f>
        <v>0</v>
      </c>
      <c r="G42" s="10">
        <f>SUM(G17:G41)</f>
        <v>0</v>
      </c>
      <c r="H42" s="10">
        <f>SUM(H17:H41)</f>
        <v>0</v>
      </c>
      <c r="I42" s="11" t="s">
        <v>70</v>
      </c>
      <c r="J42" s="10">
        <f t="shared" ref="J42:T42" si="11">SUM(J17:J41)</f>
        <v>0</v>
      </c>
      <c r="K42" s="10">
        <f t="shared" si="11"/>
        <v>0</v>
      </c>
      <c r="L42" s="10">
        <f t="shared" si="11"/>
        <v>0</v>
      </c>
      <c r="M42" s="10">
        <f t="shared" si="11"/>
        <v>0</v>
      </c>
      <c r="N42" s="10">
        <f t="shared" si="11"/>
        <v>0</v>
      </c>
      <c r="O42" s="15">
        <f t="shared" si="11"/>
        <v>0</v>
      </c>
      <c r="P42" s="15">
        <f t="shared" si="11"/>
        <v>0</v>
      </c>
      <c r="Q42" s="15">
        <f t="shared" si="11"/>
        <v>0</v>
      </c>
      <c r="R42" s="15">
        <f t="shared" si="11"/>
        <v>0</v>
      </c>
      <c r="S42" s="15">
        <f t="shared" si="11"/>
        <v>0</v>
      </c>
      <c r="T42" s="15">
        <f t="shared" si="11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184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185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10</v>
      </c>
      <c r="C48" s="55"/>
      <c r="D48" s="55"/>
      <c r="E48" s="55"/>
      <c r="F48" s="55"/>
      <c r="G48" s="55"/>
      <c r="H48" s="55"/>
      <c r="I48" s="55"/>
      <c r="J48" s="62"/>
      <c r="K48" s="67"/>
      <c r="L48" s="6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4" t="s">
        <v>76</v>
      </c>
      <c r="C49" s="65"/>
      <c r="D49" s="65"/>
      <c r="E49" s="65"/>
      <c r="F49" s="65"/>
      <c r="G49" s="65"/>
      <c r="H49" s="65"/>
      <c r="I49" s="65"/>
      <c r="J49" s="65"/>
      <c r="K49" s="65"/>
      <c r="L49" s="6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69" t="s">
        <v>21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63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28"/>
      <c r="B52" s="34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2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1"/>
      <c r="B53" s="36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26" t="s">
        <v>89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4" t="s">
        <v>45</v>
      </c>
      <c r="B54" s="38" t="s">
        <v>46</v>
      </c>
      <c r="C54" s="39" t="s">
        <v>90</v>
      </c>
      <c r="D54" s="39" t="s">
        <v>48</v>
      </c>
      <c r="E54" s="39"/>
      <c r="F54" s="59" t="s">
        <v>91</v>
      </c>
      <c r="G54" s="59" t="s">
        <v>91</v>
      </c>
      <c r="H54" s="59" t="s">
        <v>92</v>
      </c>
      <c r="I54" s="59" t="s">
        <v>93</v>
      </c>
      <c r="J54" s="59" t="s">
        <v>93</v>
      </c>
      <c r="K54" s="59" t="s">
        <v>94</v>
      </c>
      <c r="L54" s="127" t="s">
        <v>55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6">
        <v>1</v>
      </c>
      <c r="B55" s="50">
        <f t="shared" ref="B55:D70" si="12">+B17</f>
        <v>6330</v>
      </c>
      <c r="C55" s="50" t="str">
        <f t="shared" si="12"/>
        <v>HPLO Administrator</v>
      </c>
      <c r="D55" s="50" t="str">
        <f t="shared" si="12"/>
        <v xml:space="preserve">VACANT (50%) 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1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2" si="13">A55+1</f>
        <v>2</v>
      </c>
      <c r="B56" s="50">
        <f t="shared" si="12"/>
        <v>6056</v>
      </c>
      <c r="C56" s="50" t="str">
        <f t="shared" si="12"/>
        <v xml:space="preserve">WPS I </v>
      </c>
      <c r="D56" s="50" t="str">
        <f t="shared" si="12"/>
        <v xml:space="preserve">VACANT 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:L79" si="14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13"/>
        <v>3</v>
      </c>
      <c r="B57" s="50">
        <f t="shared" si="12"/>
        <v>0</v>
      </c>
      <c r="C57" s="50">
        <f t="shared" si="12"/>
        <v>0</v>
      </c>
      <c r="D57" s="50">
        <f t="shared" si="12"/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si="14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3"/>
        <v>4</v>
      </c>
      <c r="B58" s="50">
        <f t="shared" si="12"/>
        <v>0</v>
      </c>
      <c r="C58" s="50">
        <f t="shared" si="12"/>
        <v>0</v>
      </c>
      <c r="D58" s="50">
        <f t="shared" si="12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1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3"/>
        <v>5</v>
      </c>
      <c r="B59" s="50">
        <f t="shared" si="12"/>
        <v>0</v>
      </c>
      <c r="C59" s="50">
        <f t="shared" si="12"/>
        <v>0</v>
      </c>
      <c r="D59" s="50">
        <f t="shared" si="12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1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3"/>
        <v>6</v>
      </c>
      <c r="B60" s="50">
        <f t="shared" si="12"/>
        <v>0</v>
      </c>
      <c r="C60" s="50">
        <f t="shared" si="12"/>
        <v>0</v>
      </c>
      <c r="D60" s="50">
        <f t="shared" si="12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1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3"/>
        <v>7</v>
      </c>
      <c r="B61" s="50">
        <f t="shared" si="12"/>
        <v>0</v>
      </c>
      <c r="C61" s="50">
        <f t="shared" si="12"/>
        <v>0</v>
      </c>
      <c r="D61" s="50">
        <f t="shared" si="12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1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3"/>
        <v>8</v>
      </c>
      <c r="B62" s="50">
        <f t="shared" si="12"/>
        <v>0</v>
      </c>
      <c r="C62" s="50">
        <f t="shared" si="12"/>
        <v>0</v>
      </c>
      <c r="D62" s="50">
        <f t="shared" si="12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1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3"/>
        <v>9</v>
      </c>
      <c r="B63" s="50">
        <f t="shared" si="12"/>
        <v>0</v>
      </c>
      <c r="C63" s="50">
        <f t="shared" si="12"/>
        <v>0</v>
      </c>
      <c r="D63" s="50">
        <f t="shared" si="12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1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3"/>
        <v>10</v>
      </c>
      <c r="B64" s="50">
        <f t="shared" si="12"/>
        <v>0</v>
      </c>
      <c r="C64" s="50">
        <f t="shared" si="12"/>
        <v>0</v>
      </c>
      <c r="D64" s="50">
        <f t="shared" si="12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1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3"/>
        <v>11</v>
      </c>
      <c r="B65" s="50">
        <f t="shared" si="12"/>
        <v>0</v>
      </c>
      <c r="C65" s="50">
        <f t="shared" si="12"/>
        <v>0</v>
      </c>
      <c r="D65" s="50">
        <f t="shared" si="12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14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3"/>
        <v>12</v>
      </c>
      <c r="B66" s="50">
        <f t="shared" si="12"/>
        <v>0</v>
      </c>
      <c r="C66" s="50">
        <f t="shared" si="12"/>
        <v>0</v>
      </c>
      <c r="D66" s="50">
        <f t="shared" si="12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14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3"/>
        <v>13</v>
      </c>
      <c r="B67" s="50">
        <f t="shared" si="12"/>
        <v>0</v>
      </c>
      <c r="C67" s="50">
        <f t="shared" si="12"/>
        <v>0</v>
      </c>
      <c r="D67" s="50">
        <f t="shared" si="12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14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3"/>
        <v>14</v>
      </c>
      <c r="B68" s="50">
        <f t="shared" si="12"/>
        <v>0</v>
      </c>
      <c r="C68" s="50">
        <f t="shared" si="12"/>
        <v>0</v>
      </c>
      <c r="D68" s="50">
        <f t="shared" si="12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14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3"/>
        <v>15</v>
      </c>
      <c r="B69" s="50">
        <f t="shared" si="12"/>
        <v>0</v>
      </c>
      <c r="C69" s="50">
        <f t="shared" si="12"/>
        <v>0</v>
      </c>
      <c r="D69" s="50">
        <f t="shared" si="12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14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3"/>
        <v>16</v>
      </c>
      <c r="B70" s="50">
        <f t="shared" si="12"/>
        <v>0</v>
      </c>
      <c r="C70" s="50">
        <f t="shared" si="12"/>
        <v>0</v>
      </c>
      <c r="D70" s="50">
        <f t="shared" si="12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14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3"/>
        <v>17</v>
      </c>
      <c r="B71" s="50">
        <f t="shared" ref="B71:D79" si="15">+B33</f>
        <v>0</v>
      </c>
      <c r="C71" s="50">
        <f t="shared" si="15"/>
        <v>0</v>
      </c>
      <c r="D71" s="50">
        <f t="shared" si="15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14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3"/>
        <v>18</v>
      </c>
      <c r="B72" s="50">
        <f t="shared" si="15"/>
        <v>0</v>
      </c>
      <c r="C72" s="50">
        <f t="shared" si="15"/>
        <v>0</v>
      </c>
      <c r="D72" s="50">
        <f t="shared" si="15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14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19</v>
      </c>
      <c r="B73" s="50">
        <f t="shared" si="15"/>
        <v>0</v>
      </c>
      <c r="C73" s="50">
        <f t="shared" si="15"/>
        <v>0</v>
      </c>
      <c r="D73" s="50">
        <f t="shared" si="15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14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20</v>
      </c>
      <c r="B74" s="50">
        <f t="shared" si="15"/>
        <v>0</v>
      </c>
      <c r="C74" s="50">
        <f t="shared" si="15"/>
        <v>0</v>
      </c>
      <c r="D74" s="50">
        <f t="shared" si="15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14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21</v>
      </c>
      <c r="B75" s="50">
        <f t="shared" si="15"/>
        <v>0</v>
      </c>
      <c r="C75" s="50">
        <f t="shared" si="15"/>
        <v>0</v>
      </c>
      <c r="D75" s="50">
        <f t="shared" si="15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14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22</v>
      </c>
      <c r="B76" s="50">
        <f t="shared" si="15"/>
        <v>0</v>
      </c>
      <c r="C76" s="50">
        <f t="shared" si="15"/>
        <v>0</v>
      </c>
      <c r="D76" s="50">
        <f t="shared" si="15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14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23</v>
      </c>
      <c r="B77" s="50">
        <f t="shared" si="15"/>
        <v>0</v>
      </c>
      <c r="C77" s="50">
        <f t="shared" si="15"/>
        <v>0</v>
      </c>
      <c r="D77" s="50">
        <f t="shared" si="15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14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24</v>
      </c>
      <c r="B78" s="50">
        <f t="shared" si="15"/>
        <v>0</v>
      </c>
      <c r="C78" s="50">
        <f t="shared" si="15"/>
        <v>0</v>
      </c>
      <c r="D78" s="50">
        <f t="shared" si="15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14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25</v>
      </c>
      <c r="B79" s="50">
        <f t="shared" si="15"/>
        <v>0</v>
      </c>
      <c r="C79" s="50">
        <f t="shared" si="15"/>
        <v>0</v>
      </c>
      <c r="D79" s="50">
        <f t="shared" si="15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14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30" t="s">
        <v>69</v>
      </c>
      <c r="E80" s="10">
        <f t="shared" ref="E80:L80" si="16">SUM(E55:E79)</f>
        <v>0</v>
      </c>
      <c r="F80" s="10">
        <f t="shared" si="16"/>
        <v>0</v>
      </c>
      <c r="G80" s="10">
        <f t="shared" si="16"/>
        <v>0</v>
      </c>
      <c r="H80" s="10">
        <f t="shared" si="16"/>
        <v>0</v>
      </c>
      <c r="I80" s="10">
        <f t="shared" si="16"/>
        <v>0</v>
      </c>
      <c r="J80" s="10">
        <f t="shared" si="16"/>
        <v>0</v>
      </c>
      <c r="K80" s="10">
        <f t="shared" si="16"/>
        <v>0</v>
      </c>
      <c r="L80" s="10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5">
    <mergeCell ref="I14:J15"/>
    <mergeCell ref="A2:C2"/>
    <mergeCell ref="A4:C4"/>
    <mergeCell ref="A6:B6"/>
    <mergeCell ref="A8:B8"/>
  </mergeCells>
  <pageMargins left="0.2" right="0.2" top="1" bottom="0.25" header="0.3" footer="0.3"/>
  <pageSetup paperSize="5" scale="62" orientation="landscape" r:id="rId1"/>
  <headerFooter>
    <oddHeader>&amp;C&amp;"Times New Roman,Bold"Government of Guam 
Fiscal Year 2024
Agency Staffing Pattern
(CURRENT)&amp;R&amp;"Times New Roman,Bold"[BBMR SP-1]</oddHeader>
    <oddFooter>&amp;C2 - &amp;P</oddFooter>
  </headerFooter>
  <rowBreaks count="1" manualBreakCount="1">
    <brk id="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065FA-1AC4-4682-B9B4-59630852B021}">
  <sheetPr>
    <tabColor theme="6"/>
    <pageSetUpPr fitToPage="1"/>
  </sheetPr>
  <dimension ref="A1:BV118"/>
  <sheetViews>
    <sheetView tabSelected="1" view="pageBreakPreview" zoomScale="85" zoomScaleNormal="85" zoomScaleSheetLayoutView="85" workbookViewId="0">
      <selection activeCell="C70" sqref="C70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" style="9" customWidth="1"/>
    <col min="4" max="4" width="20.21875" style="9" customWidth="1"/>
    <col min="5" max="5" width="11.21875" style="9" bestFit="1" customWidth="1"/>
    <col min="6" max="6" width="8.21875" style="9" customWidth="1"/>
    <col min="7" max="7" width="8.77734375" style="9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10.33203125" style="9" bestFit="1" customWidth="1"/>
    <col min="14" max="14" width="9.5546875" style="9" bestFit="1" customWidth="1"/>
    <col min="15" max="15" width="8" style="9" customWidth="1"/>
    <col min="16" max="16" width="6.77734375" style="9" customWidth="1"/>
    <col min="17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208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209</v>
      </c>
      <c r="E8" s="81" t="s">
        <v>210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34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57" t="s">
        <v>54</v>
      </c>
      <c r="K15" s="28" t="s">
        <v>55</v>
      </c>
      <c r="L15" s="104" t="s">
        <v>211</v>
      </c>
      <c r="M15" s="25" t="s">
        <v>57</v>
      </c>
      <c r="N15" s="25" t="s">
        <v>58</v>
      </c>
      <c r="O15" s="25" t="s">
        <v>59</v>
      </c>
      <c r="P15" s="27" t="s">
        <v>60</v>
      </c>
      <c r="Q15" s="43" t="s">
        <v>61</v>
      </c>
      <c r="R15" s="49" t="s">
        <v>61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s="215" customFormat="1" ht="22.5" thickTop="1">
      <c r="A16" s="208">
        <v>1</v>
      </c>
      <c r="B16" s="152">
        <v>8001</v>
      </c>
      <c r="C16" s="160" t="s">
        <v>212</v>
      </c>
      <c r="D16" s="160" t="s">
        <v>213</v>
      </c>
      <c r="E16" s="231" t="s">
        <v>145</v>
      </c>
      <c r="F16" s="242">
        <f>ROUND((41372/2080)*(80*26),0)</f>
        <v>41372</v>
      </c>
      <c r="G16" s="209">
        <v>0</v>
      </c>
      <c r="H16" s="342">
        <f>+L55</f>
        <v>0</v>
      </c>
      <c r="I16" s="170"/>
      <c r="J16" s="211">
        <v>0</v>
      </c>
      <c r="K16" s="212">
        <f t="shared" ref="K16" si="0">(+F16+G16+H16+J16)</f>
        <v>41372</v>
      </c>
      <c r="L16" s="148">
        <f>+ROUND((K16*0.3077),0)</f>
        <v>12730</v>
      </c>
      <c r="M16" s="148">
        <f>+ROUND((19.01*26),0)</f>
        <v>494</v>
      </c>
      <c r="N16" s="148">
        <v>0</v>
      </c>
      <c r="O16" s="148">
        <f t="shared" ref="O16" si="1">ROUND((K16*0.0145),0)</f>
        <v>600</v>
      </c>
      <c r="P16" s="148">
        <f>ROUND((7.2*26),0)</f>
        <v>187</v>
      </c>
      <c r="Q16" s="212">
        <f>ROUND((369.08*26),0)</f>
        <v>9596</v>
      </c>
      <c r="R16" s="212">
        <f>ROUND((12.65*26),0)</f>
        <v>329</v>
      </c>
      <c r="S16" s="212">
        <f t="shared" ref="S16:S23" si="2">+L16+M16+N16+O16+P16+Q16+R16</f>
        <v>23936</v>
      </c>
      <c r="T16" s="148">
        <f t="shared" ref="T16:T23" si="3">+K16+S16</f>
        <v>65308</v>
      </c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4"/>
      <c r="BF16" s="214"/>
      <c r="BG16" s="214"/>
      <c r="BH16" s="214"/>
      <c r="BI16" s="214"/>
      <c r="BJ16" s="214"/>
      <c r="BK16" s="214"/>
      <c r="BL16" s="214"/>
      <c r="BM16" s="214"/>
      <c r="BN16" s="214"/>
      <c r="BO16" s="214"/>
      <c r="BP16" s="214"/>
      <c r="BQ16" s="214"/>
      <c r="BR16" s="214"/>
      <c r="BS16" s="214"/>
      <c r="BT16" s="214"/>
      <c r="BU16" s="214"/>
      <c r="BV16" s="214"/>
    </row>
    <row r="17" spans="1:74" s="215" customFormat="1" ht="32.25">
      <c r="A17" s="208">
        <f>A16+1</f>
        <v>2</v>
      </c>
      <c r="B17" s="223">
        <v>8003</v>
      </c>
      <c r="C17" s="216" t="s">
        <v>214</v>
      </c>
      <c r="D17" s="216" t="s">
        <v>215</v>
      </c>
      <c r="E17" s="145" t="s">
        <v>120</v>
      </c>
      <c r="F17" s="209">
        <f>ROUND((54918/2080)*(80*26),0)</f>
        <v>54918</v>
      </c>
      <c r="G17" s="217">
        <v>0</v>
      </c>
      <c r="H17" s="217">
        <f>+L57</f>
        <v>0</v>
      </c>
      <c r="I17" s="225"/>
      <c r="J17" s="226">
        <v>0</v>
      </c>
      <c r="K17" s="219">
        <f t="shared" ref="K17:K23" si="4">(+F17+G17+H17+J17)</f>
        <v>54918</v>
      </c>
      <c r="L17" s="219">
        <f t="shared" ref="L17:L23" si="5">+ROUND((K17*0.3077),0)</f>
        <v>16898</v>
      </c>
      <c r="M17" s="219">
        <f>+ROUND((19.01*15.6),0)</f>
        <v>297</v>
      </c>
      <c r="N17" s="219">
        <v>0</v>
      </c>
      <c r="O17" s="219">
        <f t="shared" ref="O17:O23" si="6">ROUND((K17*0.0145),0)</f>
        <v>796</v>
      </c>
      <c r="P17" s="219">
        <f>ROUND((7.2*26),0)</f>
        <v>187</v>
      </c>
      <c r="Q17" s="219">
        <f>ROUND((369.08*15.6),0)</f>
        <v>5758</v>
      </c>
      <c r="R17" s="219">
        <f>ROUND((12.65*15.6),0)</f>
        <v>197</v>
      </c>
      <c r="S17" s="219">
        <f t="shared" si="2"/>
        <v>24133</v>
      </c>
      <c r="T17" s="219">
        <f t="shared" si="3"/>
        <v>79051</v>
      </c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4"/>
      <c r="BF17" s="214"/>
      <c r="BG17" s="214"/>
      <c r="BH17" s="214"/>
      <c r="BI17" s="214"/>
      <c r="BJ17" s="214"/>
      <c r="BK17" s="214"/>
      <c r="BL17" s="214"/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</row>
    <row r="18" spans="1:74" s="222" customFormat="1" ht="21.75">
      <c r="A18" s="208">
        <f t="shared" ref="A18:A23" si="7">A17+1</f>
        <v>3</v>
      </c>
      <c r="B18" s="99">
        <v>8005</v>
      </c>
      <c r="C18" s="227" t="s">
        <v>199</v>
      </c>
      <c r="D18" s="228" t="s">
        <v>216</v>
      </c>
      <c r="E18" s="229" t="s">
        <v>217</v>
      </c>
      <c r="F18" s="224">
        <f>ROUND((54512/2080)*(80*26),0)</f>
        <v>54512</v>
      </c>
      <c r="G18" s="217">
        <v>0</v>
      </c>
      <c r="H18" s="217">
        <f>+L58</f>
        <v>0</v>
      </c>
      <c r="I18" s="218">
        <v>45872</v>
      </c>
      <c r="J18" s="217">
        <v>344</v>
      </c>
      <c r="K18" s="219">
        <f t="shared" si="4"/>
        <v>54856</v>
      </c>
      <c r="L18" s="219">
        <f t="shared" si="5"/>
        <v>16879</v>
      </c>
      <c r="M18" s="219">
        <f t="shared" ref="M18:M23" si="8">+ROUND((19.01*26),0)</f>
        <v>494</v>
      </c>
      <c r="N18" s="219">
        <v>0</v>
      </c>
      <c r="O18" s="219">
        <f t="shared" si="6"/>
        <v>795</v>
      </c>
      <c r="P18" s="219">
        <f>ROUND((7.2*26),0)</f>
        <v>187</v>
      </c>
      <c r="Q18" s="219">
        <f t="shared" ref="Q18:Q23" si="9">ROUND((369.08*26),0)</f>
        <v>9596</v>
      </c>
      <c r="R18" s="219">
        <f t="shared" ref="R18:R23" si="10">ROUND((12.65*26),0)</f>
        <v>329</v>
      </c>
      <c r="S18" s="219">
        <f t="shared" si="2"/>
        <v>28280</v>
      </c>
      <c r="T18" s="219">
        <f t="shared" si="3"/>
        <v>83136</v>
      </c>
      <c r="U18" s="220"/>
      <c r="V18" s="220"/>
      <c r="W18" s="220"/>
      <c r="X18" s="220"/>
      <c r="Y18" s="220"/>
      <c r="Z18" s="220"/>
      <c r="AA18" s="220"/>
      <c r="AB18" s="220"/>
      <c r="AC18" s="220"/>
      <c r="AD18" s="220"/>
      <c r="AE18" s="220"/>
      <c r="AF18" s="220"/>
      <c r="AG18" s="220"/>
      <c r="AH18" s="220"/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0"/>
      <c r="BA18" s="220"/>
      <c r="BB18" s="220"/>
      <c r="BC18" s="220"/>
      <c r="BD18" s="220"/>
      <c r="BE18" s="221"/>
      <c r="BF18" s="221"/>
      <c r="BG18" s="221"/>
      <c r="BH18" s="221"/>
      <c r="BI18" s="221"/>
      <c r="BJ18" s="221"/>
      <c r="BK18" s="221"/>
      <c r="BL18" s="221"/>
      <c r="BM18" s="221"/>
      <c r="BN18" s="221"/>
      <c r="BO18" s="221"/>
      <c r="BP18" s="221"/>
      <c r="BQ18" s="221"/>
      <c r="BR18" s="221"/>
      <c r="BS18" s="221"/>
      <c r="BT18" s="221"/>
      <c r="BU18" s="221"/>
      <c r="BV18" s="221"/>
    </row>
    <row r="19" spans="1:74" s="222" customFormat="1">
      <c r="A19" s="208">
        <f t="shared" si="7"/>
        <v>4</v>
      </c>
      <c r="B19" s="99">
        <v>8006</v>
      </c>
      <c r="C19" s="227" t="s">
        <v>199</v>
      </c>
      <c r="D19" s="216" t="s">
        <v>218</v>
      </c>
      <c r="E19" s="229" t="s">
        <v>112</v>
      </c>
      <c r="F19" s="224">
        <v>45262</v>
      </c>
      <c r="G19" s="224">
        <v>0</v>
      </c>
      <c r="H19" s="217">
        <f>+L59</f>
        <v>0</v>
      </c>
      <c r="I19" s="218"/>
      <c r="J19" s="217">
        <v>0</v>
      </c>
      <c r="K19" s="219">
        <f t="shared" si="4"/>
        <v>45262</v>
      </c>
      <c r="L19" s="219">
        <f t="shared" si="5"/>
        <v>13927</v>
      </c>
      <c r="M19" s="219">
        <f t="shared" si="8"/>
        <v>494</v>
      </c>
      <c r="N19" s="219">
        <v>0</v>
      </c>
      <c r="O19" s="219">
        <f t="shared" si="6"/>
        <v>656</v>
      </c>
      <c r="P19" s="219">
        <f t="shared" ref="P19:P23" si="11">ROUND((7.2*26),0)</f>
        <v>187</v>
      </c>
      <c r="Q19" s="219">
        <f t="shared" si="9"/>
        <v>9596</v>
      </c>
      <c r="R19" s="219">
        <f t="shared" si="10"/>
        <v>329</v>
      </c>
      <c r="S19" s="219">
        <f t="shared" si="2"/>
        <v>25189</v>
      </c>
      <c r="T19" s="219">
        <f t="shared" si="3"/>
        <v>70451</v>
      </c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220"/>
      <c r="AF19" s="220"/>
      <c r="AG19" s="220"/>
      <c r="AH19" s="220"/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0"/>
      <c r="BA19" s="220"/>
      <c r="BB19" s="220"/>
      <c r="BC19" s="220"/>
      <c r="BD19" s="220"/>
      <c r="BE19" s="221"/>
      <c r="BF19" s="221"/>
      <c r="BG19" s="221"/>
      <c r="BH19" s="221"/>
      <c r="BI19" s="221"/>
      <c r="BJ19" s="221"/>
      <c r="BK19" s="221"/>
      <c r="BL19" s="221"/>
      <c r="BM19" s="221"/>
      <c r="BN19" s="221"/>
      <c r="BO19" s="221"/>
      <c r="BP19" s="221"/>
      <c r="BQ19" s="221"/>
      <c r="BR19" s="221"/>
      <c r="BS19" s="221"/>
      <c r="BT19" s="221"/>
      <c r="BU19" s="221"/>
      <c r="BV19" s="221"/>
    </row>
    <row r="20" spans="1:74" s="222" customFormat="1" ht="21.75">
      <c r="A20" s="208">
        <f t="shared" si="7"/>
        <v>5</v>
      </c>
      <c r="B20" s="99">
        <v>8007</v>
      </c>
      <c r="C20" s="227" t="s">
        <v>219</v>
      </c>
      <c r="D20" s="228" t="s">
        <v>220</v>
      </c>
      <c r="E20" s="229" t="s">
        <v>221</v>
      </c>
      <c r="F20" s="224">
        <f>ROUND((37913/2080)*(80*26),0)</f>
        <v>37913</v>
      </c>
      <c r="G20" s="224">
        <v>0</v>
      </c>
      <c r="H20" s="217">
        <f>+L57</f>
        <v>0</v>
      </c>
      <c r="I20" s="225"/>
      <c r="J20" s="226">
        <v>0</v>
      </c>
      <c r="K20" s="219">
        <f t="shared" si="4"/>
        <v>37913</v>
      </c>
      <c r="L20" s="219">
        <f t="shared" si="5"/>
        <v>11666</v>
      </c>
      <c r="M20" s="219">
        <f t="shared" si="8"/>
        <v>494</v>
      </c>
      <c r="N20" s="219">
        <v>0</v>
      </c>
      <c r="O20" s="219">
        <f t="shared" si="6"/>
        <v>550</v>
      </c>
      <c r="P20" s="219">
        <f t="shared" si="11"/>
        <v>187</v>
      </c>
      <c r="Q20" s="219">
        <f t="shared" si="9"/>
        <v>9596</v>
      </c>
      <c r="R20" s="219">
        <f t="shared" si="10"/>
        <v>329</v>
      </c>
      <c r="S20" s="219">
        <f t="shared" si="2"/>
        <v>22822</v>
      </c>
      <c r="T20" s="219">
        <f t="shared" si="3"/>
        <v>60735</v>
      </c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0"/>
      <c r="BA20" s="220"/>
      <c r="BB20" s="220"/>
      <c r="BC20" s="220"/>
      <c r="BD20" s="220"/>
      <c r="BE20" s="221"/>
      <c r="BF20" s="221"/>
      <c r="BG20" s="221"/>
      <c r="BH20" s="221"/>
      <c r="BI20" s="221"/>
      <c r="BJ20" s="221"/>
      <c r="BK20" s="221"/>
      <c r="BL20" s="221"/>
      <c r="BM20" s="221"/>
      <c r="BN20" s="221"/>
      <c r="BO20" s="221"/>
      <c r="BP20" s="221"/>
      <c r="BQ20" s="221"/>
      <c r="BR20" s="221"/>
      <c r="BS20" s="221"/>
      <c r="BT20" s="221"/>
      <c r="BU20" s="221"/>
      <c r="BV20" s="221"/>
    </row>
    <row r="21" spans="1:74" s="222" customFormat="1" ht="21.75">
      <c r="A21" s="208">
        <f t="shared" si="7"/>
        <v>6</v>
      </c>
      <c r="B21" s="99">
        <v>8012</v>
      </c>
      <c r="C21" s="227" t="s">
        <v>196</v>
      </c>
      <c r="D21" s="230" t="s">
        <v>222</v>
      </c>
      <c r="E21" s="231" t="s">
        <v>145</v>
      </c>
      <c r="F21" s="224">
        <f>ROUND((41372/2080)*(80*26),0)</f>
        <v>41372</v>
      </c>
      <c r="G21" s="217">
        <v>0</v>
      </c>
      <c r="H21" s="217">
        <f>+L60</f>
        <v>0</v>
      </c>
      <c r="I21" s="225"/>
      <c r="J21" s="226">
        <v>0</v>
      </c>
      <c r="K21" s="219">
        <f t="shared" si="4"/>
        <v>41372</v>
      </c>
      <c r="L21" s="219">
        <f t="shared" si="5"/>
        <v>12730</v>
      </c>
      <c r="M21" s="219">
        <f t="shared" si="8"/>
        <v>494</v>
      </c>
      <c r="N21" s="219">
        <v>0</v>
      </c>
      <c r="O21" s="219">
        <f t="shared" si="6"/>
        <v>600</v>
      </c>
      <c r="P21" s="219">
        <f t="shared" si="11"/>
        <v>187</v>
      </c>
      <c r="Q21" s="219">
        <f t="shared" si="9"/>
        <v>9596</v>
      </c>
      <c r="R21" s="219">
        <f t="shared" si="10"/>
        <v>329</v>
      </c>
      <c r="S21" s="219">
        <f t="shared" si="2"/>
        <v>23936</v>
      </c>
      <c r="T21" s="219">
        <f t="shared" si="3"/>
        <v>65308</v>
      </c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1"/>
      <c r="BF21" s="221"/>
      <c r="BG21" s="221"/>
      <c r="BH21" s="221"/>
      <c r="BI21" s="221"/>
      <c r="BJ21" s="221"/>
      <c r="BK21" s="221"/>
      <c r="BL21" s="221"/>
      <c r="BM21" s="221"/>
      <c r="BN21" s="221"/>
      <c r="BO21" s="221"/>
      <c r="BP21" s="221"/>
      <c r="BQ21" s="221"/>
      <c r="BR21" s="221"/>
      <c r="BS21" s="221"/>
      <c r="BT21" s="221"/>
      <c r="BU21" s="221"/>
      <c r="BV21" s="221"/>
    </row>
    <row r="22" spans="1:74" s="222" customFormat="1">
      <c r="A22" s="208">
        <f t="shared" si="7"/>
        <v>7</v>
      </c>
      <c r="B22" s="99">
        <v>8013</v>
      </c>
      <c r="C22" s="227" t="s">
        <v>223</v>
      </c>
      <c r="D22" s="228" t="s">
        <v>224</v>
      </c>
      <c r="E22" s="229" t="s">
        <v>225</v>
      </c>
      <c r="F22" s="224">
        <v>86219</v>
      </c>
      <c r="G22" s="217">
        <v>0</v>
      </c>
      <c r="H22" s="217">
        <f>+L62</f>
        <v>0</v>
      </c>
      <c r="I22" s="225"/>
      <c r="J22" s="226">
        <v>0</v>
      </c>
      <c r="K22" s="219">
        <f>(+F22+G22+H22+J22)</f>
        <v>86219</v>
      </c>
      <c r="L22" s="219">
        <f t="shared" si="5"/>
        <v>26530</v>
      </c>
      <c r="M22" s="219">
        <f t="shared" si="8"/>
        <v>494</v>
      </c>
      <c r="N22" s="219">
        <v>0</v>
      </c>
      <c r="O22" s="219">
        <f t="shared" si="6"/>
        <v>1250</v>
      </c>
      <c r="P22" s="219">
        <f t="shared" si="11"/>
        <v>187</v>
      </c>
      <c r="Q22" s="219">
        <f t="shared" si="9"/>
        <v>9596</v>
      </c>
      <c r="R22" s="219">
        <f t="shared" si="10"/>
        <v>329</v>
      </c>
      <c r="S22" s="219">
        <f t="shared" si="2"/>
        <v>38386</v>
      </c>
      <c r="T22" s="219">
        <f t="shared" si="3"/>
        <v>124605</v>
      </c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20"/>
      <c r="AF22" s="220"/>
      <c r="AG22" s="220"/>
      <c r="AH22" s="220"/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0"/>
      <c r="BA22" s="220"/>
      <c r="BB22" s="220"/>
      <c r="BC22" s="220"/>
      <c r="BD22" s="220"/>
      <c r="BE22" s="221"/>
      <c r="BF22" s="221"/>
      <c r="BG22" s="221"/>
      <c r="BH22" s="221"/>
      <c r="BI22" s="221"/>
      <c r="BJ22" s="221"/>
      <c r="BK22" s="221"/>
      <c r="BL22" s="221"/>
      <c r="BM22" s="221"/>
      <c r="BN22" s="221"/>
      <c r="BO22" s="221"/>
      <c r="BP22" s="221"/>
      <c r="BQ22" s="221"/>
      <c r="BR22" s="221"/>
      <c r="BS22" s="221"/>
      <c r="BT22" s="221"/>
      <c r="BU22" s="221"/>
      <c r="BV22" s="221"/>
    </row>
    <row r="23" spans="1:74" s="222" customFormat="1" ht="21.75">
      <c r="A23" s="208">
        <f t="shared" si="7"/>
        <v>8</v>
      </c>
      <c r="B23" s="99">
        <v>8014</v>
      </c>
      <c r="C23" s="227" t="s">
        <v>226</v>
      </c>
      <c r="D23" s="216" t="s">
        <v>227</v>
      </c>
      <c r="E23" s="231" t="s">
        <v>145</v>
      </c>
      <c r="F23" s="224">
        <f>ROUND((41372/2080)*(80*26),0)</f>
        <v>41372</v>
      </c>
      <c r="G23" s="217">
        <v>0</v>
      </c>
      <c r="H23" s="217">
        <f>+L63</f>
        <v>0</v>
      </c>
      <c r="I23" s="225"/>
      <c r="J23" s="226">
        <v>0</v>
      </c>
      <c r="K23" s="219">
        <f t="shared" si="4"/>
        <v>41372</v>
      </c>
      <c r="L23" s="219">
        <f t="shared" si="5"/>
        <v>12730</v>
      </c>
      <c r="M23" s="219">
        <f t="shared" si="8"/>
        <v>494</v>
      </c>
      <c r="N23" s="219">
        <v>0</v>
      </c>
      <c r="O23" s="219">
        <f t="shared" si="6"/>
        <v>600</v>
      </c>
      <c r="P23" s="219">
        <f t="shared" si="11"/>
        <v>187</v>
      </c>
      <c r="Q23" s="219">
        <f t="shared" si="9"/>
        <v>9596</v>
      </c>
      <c r="R23" s="219">
        <f t="shared" si="10"/>
        <v>329</v>
      </c>
      <c r="S23" s="219">
        <f t="shared" si="2"/>
        <v>23936</v>
      </c>
      <c r="T23" s="219">
        <f t="shared" si="3"/>
        <v>65308</v>
      </c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1"/>
      <c r="BF23" s="221"/>
      <c r="BG23" s="221"/>
      <c r="BH23" s="221"/>
      <c r="BI23" s="221"/>
      <c r="BJ23" s="221"/>
      <c r="BK23" s="221"/>
      <c r="BL23" s="221"/>
      <c r="BM23" s="221"/>
      <c r="BN23" s="221"/>
      <c r="BO23" s="221"/>
      <c r="BP23" s="221"/>
      <c r="BQ23" s="221"/>
      <c r="BR23" s="221"/>
      <c r="BS23" s="221"/>
      <c r="BT23" s="221"/>
      <c r="BU23" s="221"/>
      <c r="BV23" s="221"/>
    </row>
    <row r="24" spans="1:74" s="215" customFormat="1">
      <c r="A24" s="208"/>
      <c r="B24" s="232" t="s">
        <v>70</v>
      </c>
      <c r="C24" s="233" t="s">
        <v>70</v>
      </c>
      <c r="D24" s="234" t="s">
        <v>70</v>
      </c>
      <c r="E24" s="234" t="s">
        <v>70</v>
      </c>
      <c r="F24" s="235">
        <f>SUM(F16:F23)</f>
        <v>402940</v>
      </c>
      <c r="G24" s="235">
        <f>SUM(G16:G23)</f>
        <v>0</v>
      </c>
      <c r="H24" s="235">
        <f>SUM(H16:H23)</f>
        <v>0</v>
      </c>
      <c r="I24" s="234" t="s">
        <v>70</v>
      </c>
      <c r="J24" s="235">
        <f t="shared" ref="J24:T24" si="12">SUM(J16:J23)</f>
        <v>344</v>
      </c>
      <c r="K24" s="235">
        <f t="shared" si="12"/>
        <v>403284</v>
      </c>
      <c r="L24" s="235">
        <f t="shared" si="12"/>
        <v>124090</v>
      </c>
      <c r="M24" s="235">
        <f t="shared" si="12"/>
        <v>3755</v>
      </c>
      <c r="N24" s="235">
        <f t="shared" si="12"/>
        <v>0</v>
      </c>
      <c r="O24" s="235">
        <f t="shared" si="12"/>
        <v>5847</v>
      </c>
      <c r="P24" s="235">
        <f t="shared" si="12"/>
        <v>1496</v>
      </c>
      <c r="Q24" s="235">
        <f t="shared" si="12"/>
        <v>72930</v>
      </c>
      <c r="R24" s="235">
        <f t="shared" si="12"/>
        <v>2500</v>
      </c>
      <c r="S24" s="235">
        <f t="shared" si="12"/>
        <v>210618</v>
      </c>
      <c r="T24" s="235">
        <f t="shared" si="12"/>
        <v>613902</v>
      </c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4"/>
      <c r="BF24" s="214"/>
      <c r="BG24" s="214"/>
      <c r="BH24" s="214"/>
      <c r="BI24" s="214"/>
      <c r="BJ24" s="214"/>
      <c r="BK24" s="214"/>
      <c r="BL24" s="214"/>
      <c r="BM24" s="214"/>
      <c r="BN24" s="214"/>
      <c r="BO24" s="214"/>
      <c r="BP24" s="214"/>
      <c r="BQ24" s="214"/>
      <c r="BR24" s="214"/>
      <c r="BS24" s="214"/>
      <c r="BT24" s="214"/>
      <c r="BU24" s="214"/>
      <c r="BV24" s="214"/>
    </row>
    <row r="25" spans="1:74" s="215" customFormat="1">
      <c r="A25" s="208"/>
      <c r="B25" s="101"/>
      <c r="C25" s="236"/>
      <c r="D25" s="237"/>
      <c r="E25" s="102"/>
      <c r="F25" s="238"/>
      <c r="G25" s="238"/>
      <c r="H25" s="239"/>
      <c r="I25" s="170"/>
      <c r="J25" s="240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4"/>
      <c r="BF25" s="214"/>
      <c r="BG25" s="214"/>
      <c r="BH25" s="214"/>
      <c r="BI25" s="214"/>
      <c r="BJ25" s="214"/>
      <c r="BK25" s="214"/>
      <c r="BL25" s="214"/>
      <c r="BM25" s="214"/>
      <c r="BN25" s="214"/>
      <c r="BO25" s="214"/>
      <c r="BP25" s="214"/>
      <c r="BQ25" s="214"/>
      <c r="BR25" s="214"/>
      <c r="BS25" s="214"/>
      <c r="BT25" s="214"/>
      <c r="BU25" s="214"/>
      <c r="BV25" s="214"/>
    </row>
    <row r="26" spans="1:74" s="215" customFormat="1">
      <c r="A26" s="208"/>
      <c r="B26" s="152"/>
      <c r="C26" s="373" t="s">
        <v>150</v>
      </c>
      <c r="D26" s="373"/>
      <c r="E26" s="145"/>
      <c r="F26" s="238"/>
      <c r="G26" s="238"/>
      <c r="H26" s="241"/>
      <c r="I26" s="170"/>
      <c r="J26" s="240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213"/>
      <c r="V26" s="213"/>
      <c r="W26" s="213"/>
      <c r="X26" s="213"/>
      <c r="Y26" s="213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4"/>
      <c r="BF26" s="214"/>
      <c r="BG26" s="214"/>
      <c r="BH26" s="214"/>
      <c r="BI26" s="214"/>
      <c r="BJ26" s="214"/>
      <c r="BK26" s="214"/>
      <c r="BL26" s="214"/>
      <c r="BM26" s="214"/>
      <c r="BN26" s="214"/>
      <c r="BO26" s="214"/>
      <c r="BP26" s="214"/>
      <c r="BQ26" s="214"/>
      <c r="BR26" s="214"/>
      <c r="BS26" s="214"/>
      <c r="BT26" s="214"/>
      <c r="BU26" s="214"/>
      <c r="BV26" s="214"/>
    </row>
    <row r="27" spans="1:74" s="222" customFormat="1" ht="32.25">
      <c r="A27" s="208">
        <v>1</v>
      </c>
      <c r="B27" s="99">
        <v>8002</v>
      </c>
      <c r="C27" s="216" t="s">
        <v>228</v>
      </c>
      <c r="D27" s="216" t="s">
        <v>229</v>
      </c>
      <c r="E27" s="231" t="s">
        <v>145</v>
      </c>
      <c r="F27" s="242">
        <f>ROUND((41372/2080)*(80*26),0)</f>
        <v>41372</v>
      </c>
      <c r="G27" s="243">
        <v>0</v>
      </c>
      <c r="H27" s="243">
        <f>+L63</f>
        <v>0</v>
      </c>
      <c r="I27" s="225"/>
      <c r="J27" s="244">
        <v>0</v>
      </c>
      <c r="K27" s="212">
        <f t="shared" ref="K27:K30" si="13">(+F27+G27+H27+J27)</f>
        <v>41372</v>
      </c>
      <c r="L27" s="212">
        <f t="shared" ref="L27:L30" si="14">+ROUND((K27*0.3077),0)</f>
        <v>12730</v>
      </c>
      <c r="M27" s="212">
        <f>+ROUND((19.01*26),0)</f>
        <v>494</v>
      </c>
      <c r="N27" s="212">
        <v>0</v>
      </c>
      <c r="O27" s="212">
        <f t="shared" ref="O27:O30" si="15">ROUND((K27*0.0145),0)</f>
        <v>600</v>
      </c>
      <c r="P27" s="212">
        <f>ROUND((7.2*26),0)</f>
        <v>187</v>
      </c>
      <c r="Q27" s="212">
        <f>ROUND((369.08*26),0)</f>
        <v>9596</v>
      </c>
      <c r="R27" s="212">
        <f>ROUND((12.65*26),0)</f>
        <v>329</v>
      </c>
      <c r="S27" s="212">
        <f t="shared" ref="S27:S29" si="16">+L27+M27+N27+O27+P27+Q27+R27</f>
        <v>23936</v>
      </c>
      <c r="T27" s="212">
        <f t="shared" ref="T27:T30" si="17">+K27+S27</f>
        <v>65308</v>
      </c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  <c r="AF27" s="220"/>
      <c r="AG27" s="220"/>
      <c r="AH27" s="220"/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0"/>
      <c r="BA27" s="220"/>
      <c r="BB27" s="220"/>
      <c r="BC27" s="220"/>
      <c r="BD27" s="220"/>
      <c r="BE27" s="221"/>
      <c r="BF27" s="221"/>
      <c r="BG27" s="221"/>
      <c r="BH27" s="221"/>
      <c r="BI27" s="221"/>
      <c r="BJ27" s="221"/>
      <c r="BK27" s="221"/>
      <c r="BL27" s="221"/>
      <c r="BM27" s="221"/>
      <c r="BN27" s="221"/>
      <c r="BO27" s="221"/>
      <c r="BP27" s="221"/>
      <c r="BQ27" s="221"/>
      <c r="BR27" s="221"/>
      <c r="BS27" s="221"/>
      <c r="BT27" s="221"/>
      <c r="BU27" s="221"/>
      <c r="BV27" s="221"/>
    </row>
    <row r="28" spans="1:74" s="222" customFormat="1" ht="20.25" customHeight="1">
      <c r="A28" s="208">
        <f>A27+1</f>
        <v>2</v>
      </c>
      <c r="B28" s="99">
        <v>8004</v>
      </c>
      <c r="C28" s="227" t="s">
        <v>154</v>
      </c>
      <c r="D28" s="228" t="s">
        <v>230</v>
      </c>
      <c r="E28" s="229" t="s">
        <v>142</v>
      </c>
      <c r="F28" s="224">
        <f>ROUND((49731/2080)*(80*26),0)</f>
        <v>49731</v>
      </c>
      <c r="G28" s="224">
        <v>0</v>
      </c>
      <c r="H28" s="217">
        <f>+L65</f>
        <v>0</v>
      </c>
      <c r="I28" s="218"/>
      <c r="J28" s="217">
        <v>0</v>
      </c>
      <c r="K28" s="219">
        <f t="shared" si="13"/>
        <v>49731</v>
      </c>
      <c r="L28" s="219">
        <f t="shared" si="14"/>
        <v>15302</v>
      </c>
      <c r="M28" s="219">
        <f>+ROUND((19.01*26),0)</f>
        <v>494</v>
      </c>
      <c r="N28" s="219">
        <v>0</v>
      </c>
      <c r="O28" s="219">
        <f t="shared" si="15"/>
        <v>721</v>
      </c>
      <c r="P28" s="219">
        <f>ROUND((7.2*26),0)</f>
        <v>187</v>
      </c>
      <c r="Q28" s="219">
        <f>ROUND((369.08*26),0)</f>
        <v>9596</v>
      </c>
      <c r="R28" s="219">
        <f>ROUND((12.65*26),0)</f>
        <v>329</v>
      </c>
      <c r="S28" s="219">
        <f t="shared" si="16"/>
        <v>26629</v>
      </c>
      <c r="T28" s="219">
        <f t="shared" si="17"/>
        <v>76360</v>
      </c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  <c r="AF28" s="220"/>
      <c r="AG28" s="220"/>
      <c r="AH28" s="220"/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0"/>
      <c r="BA28" s="220"/>
      <c r="BB28" s="220"/>
      <c r="BC28" s="220"/>
      <c r="BD28" s="220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</row>
    <row r="29" spans="1:74" s="222" customFormat="1" ht="32.25">
      <c r="A29" s="208">
        <f t="shared" ref="A29:A30" si="18">A28+1</f>
        <v>3</v>
      </c>
      <c r="B29" s="99">
        <v>8008</v>
      </c>
      <c r="C29" s="227" t="s">
        <v>173</v>
      </c>
      <c r="D29" s="228" t="s">
        <v>231</v>
      </c>
      <c r="E29" s="229" t="s">
        <v>221</v>
      </c>
      <c r="F29" s="224">
        <f>ROUND((37913/2080)*(80*26),0)</f>
        <v>37913</v>
      </c>
      <c r="G29" s="224">
        <v>0</v>
      </c>
      <c r="H29" s="217">
        <f>+L66</f>
        <v>0</v>
      </c>
      <c r="I29" s="225"/>
      <c r="J29" s="226">
        <v>0</v>
      </c>
      <c r="K29" s="219">
        <f t="shared" si="13"/>
        <v>37913</v>
      </c>
      <c r="L29" s="219">
        <f t="shared" si="14"/>
        <v>11666</v>
      </c>
      <c r="M29" s="219">
        <f>+ROUND((19.01*26),0)</f>
        <v>494</v>
      </c>
      <c r="N29" s="219">
        <v>0</v>
      </c>
      <c r="O29" s="219">
        <f t="shared" si="15"/>
        <v>550</v>
      </c>
      <c r="P29" s="219">
        <f>ROUND((7.2*26),0)</f>
        <v>187</v>
      </c>
      <c r="Q29" s="219">
        <f>ROUND((369.08*26),0)</f>
        <v>9596</v>
      </c>
      <c r="R29" s="219">
        <f>ROUND((12.65*26),0)</f>
        <v>329</v>
      </c>
      <c r="S29" s="219">
        <f t="shared" si="16"/>
        <v>22822</v>
      </c>
      <c r="T29" s="219">
        <f t="shared" si="17"/>
        <v>60735</v>
      </c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0"/>
      <c r="BA29" s="220"/>
      <c r="BB29" s="220"/>
      <c r="BC29" s="220"/>
      <c r="BD29" s="220"/>
      <c r="BE29" s="221"/>
      <c r="BF29" s="221"/>
      <c r="BG29" s="221"/>
      <c r="BH29" s="221"/>
      <c r="BI29" s="221"/>
      <c r="BJ29" s="221"/>
      <c r="BK29" s="221"/>
      <c r="BL29" s="221"/>
      <c r="BM29" s="221"/>
      <c r="BN29" s="221"/>
      <c r="BO29" s="221"/>
      <c r="BP29" s="221"/>
      <c r="BQ29" s="221"/>
      <c r="BR29" s="221"/>
      <c r="BS29" s="221"/>
      <c r="BT29" s="221"/>
      <c r="BU29" s="221"/>
      <c r="BV29" s="221"/>
    </row>
    <row r="30" spans="1:74" s="222" customFormat="1" ht="22.5" customHeight="1">
      <c r="A30" s="208">
        <f t="shared" si="18"/>
        <v>4</v>
      </c>
      <c r="B30" s="99">
        <v>8011</v>
      </c>
      <c r="C30" s="227" t="s">
        <v>173</v>
      </c>
      <c r="D30" s="216" t="s">
        <v>232</v>
      </c>
      <c r="E30" s="229" t="s">
        <v>221</v>
      </c>
      <c r="F30" s="224">
        <f>ROUND((37913/2080)*(80*26),0)</f>
        <v>37913</v>
      </c>
      <c r="G30" s="224">
        <v>0</v>
      </c>
      <c r="H30" s="217">
        <f>+L67</f>
        <v>0</v>
      </c>
      <c r="I30" s="225"/>
      <c r="J30" s="226">
        <v>0</v>
      </c>
      <c r="K30" s="219">
        <f t="shared" si="13"/>
        <v>37913</v>
      </c>
      <c r="L30" s="219">
        <f t="shared" si="14"/>
        <v>11666</v>
      </c>
      <c r="M30" s="219">
        <f>+ROUND((19.01*26),0)</f>
        <v>494</v>
      </c>
      <c r="N30" s="219">
        <v>0</v>
      </c>
      <c r="O30" s="219">
        <f t="shared" si="15"/>
        <v>550</v>
      </c>
      <c r="P30" s="219">
        <f>ROUND((7.2*26),0)</f>
        <v>187</v>
      </c>
      <c r="Q30" s="219">
        <f>ROUND((369.08*26),0)</f>
        <v>9596</v>
      </c>
      <c r="R30" s="219">
        <f>ROUND((12.65*26),0)</f>
        <v>329</v>
      </c>
      <c r="S30" s="219">
        <f>+L30+M30+N30+O30+P30+Q30+R30</f>
        <v>22822</v>
      </c>
      <c r="T30" s="219">
        <f t="shared" si="17"/>
        <v>60735</v>
      </c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  <c r="AF30" s="220"/>
      <c r="AG30" s="220"/>
      <c r="AH30" s="220"/>
      <c r="AI30" s="220"/>
      <c r="AJ30" s="220"/>
      <c r="AK30" s="220"/>
      <c r="AL30" s="220"/>
      <c r="AM30" s="220"/>
      <c r="AN30" s="220"/>
      <c r="AO30" s="220"/>
      <c r="AP30" s="220"/>
      <c r="AQ30" s="220"/>
      <c r="AR30" s="220"/>
      <c r="AS30" s="220"/>
      <c r="AT30" s="220"/>
      <c r="AU30" s="220"/>
      <c r="AV30" s="220"/>
      <c r="AW30" s="220"/>
      <c r="AX30" s="220"/>
      <c r="AY30" s="220"/>
      <c r="AZ30" s="220"/>
      <c r="BA30" s="220"/>
      <c r="BB30" s="220"/>
      <c r="BC30" s="220"/>
      <c r="BD30" s="220"/>
      <c r="BE30" s="221"/>
      <c r="BF30" s="221"/>
      <c r="BG30" s="221"/>
      <c r="BH30" s="221"/>
      <c r="BI30" s="221"/>
      <c r="BJ30" s="221"/>
      <c r="BK30" s="221"/>
      <c r="BL30" s="221"/>
      <c r="BM30" s="221"/>
      <c r="BN30" s="221"/>
      <c r="BO30" s="221"/>
      <c r="BP30" s="221"/>
      <c r="BQ30" s="221"/>
      <c r="BR30" s="221"/>
      <c r="BS30" s="221"/>
      <c r="BT30" s="221"/>
      <c r="BU30" s="221"/>
      <c r="BV30" s="221"/>
    </row>
    <row r="31" spans="1:74">
      <c r="A31" s="6"/>
      <c r="B31" s="232" t="s">
        <v>70</v>
      </c>
      <c r="C31" s="233" t="s">
        <v>70</v>
      </c>
      <c r="D31" s="234" t="s">
        <v>70</v>
      </c>
      <c r="E31" s="234" t="s">
        <v>70</v>
      </c>
      <c r="F31" s="246">
        <f>SUM(F27:F30)</f>
        <v>166929</v>
      </c>
      <c r="G31" s="246">
        <f>SUM(G27:G30)</f>
        <v>0</v>
      </c>
      <c r="H31" s="246">
        <f>SUM(H27:H30)</f>
        <v>0</v>
      </c>
      <c r="I31" s="234" t="s">
        <v>70</v>
      </c>
      <c r="J31" s="247">
        <f>SUM(J27:J30)</f>
        <v>0</v>
      </c>
      <c r="K31" s="247">
        <f>SUM(K27:K30)</f>
        <v>166929</v>
      </c>
      <c r="L31" s="247">
        <f>SUM(L27:L30)</f>
        <v>51364</v>
      </c>
      <c r="M31" s="247">
        <f>SUM(M27:M30)</f>
        <v>1976</v>
      </c>
      <c r="N31" s="247">
        <f>SUM(N27:N30)</f>
        <v>0</v>
      </c>
      <c r="O31" s="247">
        <f>SUM(O27:O30)</f>
        <v>2421</v>
      </c>
      <c r="P31" s="247">
        <f>SUM(P27:P30)</f>
        <v>748</v>
      </c>
      <c r="Q31" s="247">
        <f>SUM(Q27:Q30)</f>
        <v>38384</v>
      </c>
      <c r="R31" s="247">
        <f>SUM(R27:R30)</f>
        <v>1316</v>
      </c>
      <c r="S31" s="247">
        <f>SUM(S27:S30)</f>
        <v>96209</v>
      </c>
      <c r="T31" s="247">
        <f>SUM(T27:T30)</f>
        <v>263138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208"/>
      <c r="B32" s="6"/>
      <c r="C32" s="245"/>
      <c r="D32" s="160"/>
      <c r="E32" s="51"/>
      <c r="F32" s="7"/>
      <c r="G32" s="7"/>
      <c r="H32" s="217"/>
      <c r="I32" s="170"/>
      <c r="J32" s="171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208"/>
      <c r="B33" s="6"/>
      <c r="C33" s="245"/>
      <c r="D33" s="160"/>
      <c r="E33" s="51"/>
      <c r="F33" s="7"/>
      <c r="G33" s="7"/>
      <c r="H33" s="217"/>
      <c r="I33" s="170"/>
      <c r="J33" s="171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208"/>
      <c r="B34" s="6"/>
      <c r="C34" s="245"/>
      <c r="D34" s="160"/>
      <c r="E34" s="51"/>
      <c r="F34" s="7"/>
      <c r="G34" s="7"/>
      <c r="H34" s="217"/>
      <c r="I34" s="170"/>
      <c r="J34" s="171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208"/>
      <c r="B35" s="6"/>
      <c r="C35" s="245"/>
      <c r="D35" s="160"/>
      <c r="E35" s="51"/>
      <c r="F35" s="7"/>
      <c r="G35" s="7"/>
      <c r="H35" s="217"/>
      <c r="I35" s="170"/>
      <c r="J35" s="171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208"/>
      <c r="B36" s="6"/>
      <c r="C36" s="245"/>
      <c r="D36" s="160"/>
      <c r="E36" s="51"/>
      <c r="F36" s="7"/>
      <c r="G36" s="7"/>
      <c r="H36" s="217"/>
      <c r="I36" s="170"/>
      <c r="J36" s="171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208"/>
      <c r="B37" s="6"/>
      <c r="C37" s="245"/>
      <c r="D37" s="160"/>
      <c r="E37" s="51"/>
      <c r="F37" s="7"/>
      <c r="G37" s="7"/>
      <c r="H37" s="217"/>
      <c r="I37" s="170"/>
      <c r="J37" s="171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208"/>
      <c r="B38" s="6"/>
      <c r="C38" s="245"/>
      <c r="D38" s="160"/>
      <c r="E38" s="51"/>
      <c r="F38" s="7"/>
      <c r="G38" s="7"/>
      <c r="H38" s="217"/>
      <c r="I38" s="170"/>
      <c r="J38" s="171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13"/>
      <c r="B39" s="13"/>
      <c r="C39" s="13"/>
      <c r="D39" s="130" t="s">
        <v>69</v>
      </c>
      <c r="E39" s="12" t="s">
        <v>70</v>
      </c>
      <c r="F39" s="10">
        <f>F24+F31</f>
        <v>569869</v>
      </c>
      <c r="G39" s="10">
        <f>G24+G31</f>
        <v>0</v>
      </c>
      <c r="H39" s="10">
        <f>H24+H31</f>
        <v>0</v>
      </c>
      <c r="I39" s="11" t="s">
        <v>70</v>
      </c>
      <c r="J39" s="10">
        <f>J24+J31</f>
        <v>344</v>
      </c>
      <c r="K39" s="10">
        <f>K24+K31</f>
        <v>570213</v>
      </c>
      <c r="L39" s="10">
        <f>L24+L31</f>
        <v>175454</v>
      </c>
      <c r="M39" s="10">
        <f>M24+M31</f>
        <v>5731</v>
      </c>
      <c r="N39" s="10">
        <f>N24+N31</f>
        <v>0</v>
      </c>
      <c r="O39" s="10">
        <f>O24+O31</f>
        <v>8268</v>
      </c>
      <c r="P39" s="10">
        <f>P24+P31</f>
        <v>2244</v>
      </c>
      <c r="Q39" s="10">
        <f>Q24+Q31</f>
        <v>111314</v>
      </c>
      <c r="R39" s="10">
        <f>R24+R31</f>
        <v>3816</v>
      </c>
      <c r="S39" s="10">
        <f>S24+S31</f>
        <v>306827</v>
      </c>
      <c r="T39" s="10">
        <f>T24+T31</f>
        <v>877040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 ht="12.75">
      <c r="A40" s="16" t="s">
        <v>71</v>
      </c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12.75">
      <c r="A41" s="16" t="s">
        <v>233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03" t="s">
        <v>161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03" t="s">
        <v>162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03" t="s">
        <v>163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thickBo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 thickTop="1" thickBot="1">
      <c r="A46" s="3"/>
      <c r="B46" s="181" t="s">
        <v>10</v>
      </c>
      <c r="C46" s="182"/>
      <c r="D46" s="182"/>
      <c r="E46" s="182"/>
      <c r="F46" s="182"/>
      <c r="G46" s="182"/>
      <c r="H46" s="182"/>
      <c r="I46" s="182"/>
      <c r="J46" s="183"/>
      <c r="K46" s="184"/>
      <c r="L46" s="185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</row>
    <row r="47" spans="1:74">
      <c r="A47" s="3"/>
      <c r="B47" s="186" t="s">
        <v>76</v>
      </c>
      <c r="C47" s="187"/>
      <c r="D47" s="187"/>
      <c r="E47" s="187"/>
      <c r="F47" s="187"/>
      <c r="G47" s="187"/>
      <c r="H47" s="187"/>
      <c r="I47" s="187"/>
      <c r="J47" s="187"/>
      <c r="K47" s="187"/>
      <c r="L47" s="188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</row>
    <row r="48" spans="1:74">
      <c r="A48" s="3"/>
      <c r="B48" s="189" t="s">
        <v>11</v>
      </c>
      <c r="C48" s="4" t="s">
        <v>12</v>
      </c>
      <c r="D48" s="4" t="s">
        <v>13</v>
      </c>
      <c r="E48" s="4" t="s">
        <v>14</v>
      </c>
      <c r="F48" s="4" t="s">
        <v>15</v>
      </c>
      <c r="G48" s="4" t="s">
        <v>16</v>
      </c>
      <c r="H48" s="4" t="s">
        <v>17</v>
      </c>
      <c r="I48" s="4" t="s">
        <v>18</v>
      </c>
      <c r="J48" s="4" t="s">
        <v>19</v>
      </c>
      <c r="K48" s="4" t="s">
        <v>20</v>
      </c>
      <c r="L48" s="190" t="s">
        <v>21</v>
      </c>
      <c r="M48" s="17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189"/>
      <c r="C49" s="44"/>
      <c r="D49" s="4"/>
      <c r="E49" s="44"/>
      <c r="F49" s="130" t="s">
        <v>77</v>
      </c>
      <c r="G49" s="71" t="s">
        <v>78</v>
      </c>
      <c r="H49" s="70" t="s">
        <v>79</v>
      </c>
      <c r="I49" s="70" t="s">
        <v>60</v>
      </c>
      <c r="J49" s="70" t="s">
        <v>80</v>
      </c>
      <c r="K49" s="70" t="s">
        <v>81</v>
      </c>
      <c r="L49" s="191"/>
      <c r="M49" s="1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21.75">
      <c r="A50" s="128"/>
      <c r="B50" s="192" t="s">
        <v>0</v>
      </c>
      <c r="C50" s="53"/>
      <c r="D50" s="35" t="s">
        <v>0</v>
      </c>
      <c r="E50" s="35" t="s">
        <v>82</v>
      </c>
      <c r="F50" s="60" t="s">
        <v>83</v>
      </c>
      <c r="G50" s="37"/>
      <c r="H50" s="37" t="s">
        <v>0</v>
      </c>
      <c r="I50" s="61" t="s">
        <v>84</v>
      </c>
      <c r="J50" s="37" t="s">
        <v>85</v>
      </c>
      <c r="K50" s="37" t="s">
        <v>86</v>
      </c>
      <c r="L50" s="193" t="s">
        <v>0</v>
      </c>
      <c r="M50" s="52"/>
      <c r="N50" s="52"/>
      <c r="O50" s="52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21"/>
      <c r="B51" s="194" t="s">
        <v>32</v>
      </c>
      <c r="C51" s="37" t="s">
        <v>32</v>
      </c>
      <c r="D51" s="37" t="s">
        <v>33</v>
      </c>
      <c r="E51" s="37" t="s">
        <v>87</v>
      </c>
      <c r="F51" s="37" t="s">
        <v>87</v>
      </c>
      <c r="G51" s="37" t="s">
        <v>88</v>
      </c>
      <c r="H51" s="37" t="s">
        <v>88</v>
      </c>
      <c r="I51" s="37" t="s">
        <v>87</v>
      </c>
      <c r="J51" s="37" t="s">
        <v>87</v>
      </c>
      <c r="K51" s="37" t="s">
        <v>87</v>
      </c>
      <c r="L51" s="195" t="s">
        <v>89</v>
      </c>
      <c r="M51" s="52"/>
      <c r="N51" s="52"/>
      <c r="O51" s="5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12" thickBot="1">
      <c r="A52" s="24" t="s">
        <v>45</v>
      </c>
      <c r="B52" s="196" t="s">
        <v>46</v>
      </c>
      <c r="C52" s="197" t="s">
        <v>90</v>
      </c>
      <c r="D52" s="197" t="s">
        <v>48</v>
      </c>
      <c r="E52" s="197"/>
      <c r="F52" s="198" t="s">
        <v>91</v>
      </c>
      <c r="G52" s="198" t="s">
        <v>91</v>
      </c>
      <c r="H52" s="198" t="s">
        <v>92</v>
      </c>
      <c r="I52" s="198" t="s">
        <v>93</v>
      </c>
      <c r="J52" s="198" t="s">
        <v>93</v>
      </c>
      <c r="K52" s="198" t="s">
        <v>94</v>
      </c>
      <c r="L52" s="199" t="s">
        <v>55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6">
        <v>1</v>
      </c>
      <c r="B53" s="50">
        <f>+B16</f>
        <v>8001</v>
      </c>
      <c r="C53" s="144" t="str">
        <f>+C16</f>
        <v>Program Coordinator I (Workforce Development Coordinator)</v>
      </c>
      <c r="D53" s="144" t="str">
        <f>+D16</f>
        <v>Moreno, Caitlin Erin C. (6/16/2025)</v>
      </c>
      <c r="E53" s="135">
        <v>0</v>
      </c>
      <c r="F53" s="135">
        <v>0</v>
      </c>
      <c r="G53" s="135">
        <v>0</v>
      </c>
      <c r="H53" s="135">
        <v>0</v>
      </c>
      <c r="I53" s="135">
        <v>0</v>
      </c>
      <c r="J53" s="135">
        <v>0</v>
      </c>
      <c r="K53" s="135">
        <v>0</v>
      </c>
      <c r="L53" s="248">
        <f t="shared" ref="L53" si="19">+E53+F53+G53+H53+I53+J53+K53</f>
        <v>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32.25">
      <c r="A54" s="6">
        <f>A53+1</f>
        <v>2</v>
      </c>
      <c r="B54" s="50">
        <f>+B17</f>
        <v>8003</v>
      </c>
      <c r="C54" s="144" t="str">
        <f>+C17</f>
        <v>Special Projects Coordinator in lieu of Program Coordinator II (Accreditation Coordinator Support) (UNC)</v>
      </c>
      <c r="D54" s="144" t="str">
        <f>+D17</f>
        <v>Lizama, Lawrel Joy B. (4/21/2025)</v>
      </c>
      <c r="E54" s="135">
        <v>0</v>
      </c>
      <c r="F54" s="135">
        <v>0</v>
      </c>
      <c r="G54" s="135">
        <v>0</v>
      </c>
      <c r="H54" s="135">
        <v>0</v>
      </c>
      <c r="I54" s="135">
        <v>0</v>
      </c>
      <c r="J54" s="135">
        <v>0</v>
      </c>
      <c r="K54" s="135">
        <v>0</v>
      </c>
      <c r="L54" s="248">
        <f t="shared" ref="L54:L66" si="20">+E54+F54+G54+H54+I54+J54+K54</f>
        <v>0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f t="shared" ref="A55:A77" si="21">A54+1</f>
        <v>3</v>
      </c>
      <c r="B55" s="50">
        <f>+B18</f>
        <v>8005</v>
      </c>
      <c r="C55" s="144" t="str">
        <f>+C18</f>
        <v>Administrative Officer</v>
      </c>
      <c r="D55" s="144" t="str">
        <f>+D18</f>
        <v>Kloulubak, Genevey H. (10/21/2023)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248">
        <f t="shared" si="20"/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si="21"/>
        <v>4</v>
      </c>
      <c r="B56" s="50">
        <f>+B19</f>
        <v>8006</v>
      </c>
      <c r="C56" s="144" t="str">
        <f>+C19</f>
        <v>Administrative Officer</v>
      </c>
      <c r="D56" s="144" t="str">
        <f>+D19</f>
        <v>Baza, Nathan J. (6/2/2025)</v>
      </c>
      <c r="E56" s="135">
        <v>0</v>
      </c>
      <c r="F56" s="135">
        <v>0</v>
      </c>
      <c r="G56" s="135">
        <v>0</v>
      </c>
      <c r="H56" s="135">
        <v>0</v>
      </c>
      <c r="I56" s="135">
        <v>0</v>
      </c>
      <c r="J56" s="135">
        <v>0</v>
      </c>
      <c r="K56" s="135">
        <v>0</v>
      </c>
      <c r="L56" s="248">
        <f t="shared" si="20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21.75">
      <c r="A57" s="6">
        <f t="shared" si="21"/>
        <v>5</v>
      </c>
      <c r="B57" s="50">
        <f>+B20</f>
        <v>8007</v>
      </c>
      <c r="C57" s="144" t="str">
        <f>+C20</f>
        <v xml:space="preserve">Administrative Assistant (TA) </v>
      </c>
      <c r="D57" s="144" t="str">
        <f>+D20</f>
        <v>Carbonell, Artreo Vince (3/31/2025)</v>
      </c>
      <c r="E57" s="135">
        <v>0</v>
      </c>
      <c r="F57" s="135">
        <v>0</v>
      </c>
      <c r="G57" s="135">
        <v>0</v>
      </c>
      <c r="H57" s="135">
        <v>0</v>
      </c>
      <c r="I57" s="135">
        <v>0</v>
      </c>
      <c r="J57" s="135">
        <v>0</v>
      </c>
      <c r="K57" s="135">
        <v>0</v>
      </c>
      <c r="L57" s="248">
        <f t="shared" si="2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21.75">
      <c r="A58" s="6">
        <f t="shared" si="21"/>
        <v>6</v>
      </c>
      <c r="B58" s="50">
        <f>+B21</f>
        <v>8012</v>
      </c>
      <c r="C58" s="144" t="str">
        <f>+C21</f>
        <v>Program Coordinator I</v>
      </c>
      <c r="D58" s="144" t="str">
        <f>+D21</f>
        <v>Quenga, Gabrielle T.S. (6/16/2025)</v>
      </c>
      <c r="E58" s="135">
        <v>0</v>
      </c>
      <c r="F58" s="135">
        <v>0</v>
      </c>
      <c r="G58" s="135">
        <v>0</v>
      </c>
      <c r="H58" s="135">
        <v>0</v>
      </c>
      <c r="I58" s="135">
        <v>0</v>
      </c>
      <c r="J58" s="135">
        <v>0</v>
      </c>
      <c r="K58" s="135">
        <v>0</v>
      </c>
      <c r="L58" s="248">
        <f t="shared" si="2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1"/>
        <v>7</v>
      </c>
      <c r="B59" s="50">
        <f>+B22</f>
        <v>8013</v>
      </c>
      <c r="C59" s="144" t="str">
        <f>+C22</f>
        <v>Program Coordinator IV (Project Director)</v>
      </c>
      <c r="D59" s="144" t="str">
        <f>+D22</f>
        <v>Taijeron, Bertha A. (12/1/2023)</v>
      </c>
      <c r="E59" s="135">
        <v>0</v>
      </c>
      <c r="F59" s="135">
        <v>0</v>
      </c>
      <c r="G59" s="135">
        <v>0</v>
      </c>
      <c r="H59" s="135">
        <v>0</v>
      </c>
      <c r="I59" s="135">
        <v>0</v>
      </c>
      <c r="J59" s="135">
        <v>0</v>
      </c>
      <c r="K59" s="135">
        <v>0</v>
      </c>
      <c r="L59" s="248">
        <f t="shared" si="2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ht="21.75">
      <c r="A60" s="6">
        <f t="shared" si="21"/>
        <v>8</v>
      </c>
      <c r="B60" s="50">
        <f>+B23</f>
        <v>8014</v>
      </c>
      <c r="C60" s="144" t="str">
        <f>+C23</f>
        <v>Program Coordinator I (TA)</v>
      </c>
      <c r="D60" s="144" t="str">
        <f>+D23</f>
        <v>Calilung, Virlene Joy P. (6/3/2025)</v>
      </c>
      <c r="E60" s="135">
        <v>0</v>
      </c>
      <c r="F60" s="135">
        <v>0</v>
      </c>
      <c r="G60" s="135">
        <v>0</v>
      </c>
      <c r="H60" s="135">
        <v>0</v>
      </c>
      <c r="I60" s="135">
        <v>0</v>
      </c>
      <c r="J60" s="135">
        <v>0</v>
      </c>
      <c r="K60" s="135">
        <v>0</v>
      </c>
      <c r="L60" s="248">
        <f t="shared" si="2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 ht="32.25">
      <c r="A61" s="6">
        <f t="shared" si="21"/>
        <v>9</v>
      </c>
      <c r="B61" s="50">
        <f>+B27</f>
        <v>8002</v>
      </c>
      <c r="C61" s="144" t="str">
        <f>+C27</f>
        <v>Program Coordinator I (Performance Evaluation and Measures Coordinator)</v>
      </c>
      <c r="D61" s="144" t="str">
        <f>+D27</f>
        <v>VACANT, Recruitment in progress (R. Padmore-Hill - 7/10/2024)</v>
      </c>
      <c r="E61" s="135">
        <v>0</v>
      </c>
      <c r="F61" s="135">
        <v>0</v>
      </c>
      <c r="G61" s="135">
        <v>0</v>
      </c>
      <c r="H61" s="135">
        <v>0</v>
      </c>
      <c r="I61" s="135">
        <v>0</v>
      </c>
      <c r="J61" s="135">
        <v>0</v>
      </c>
      <c r="K61" s="135">
        <v>0</v>
      </c>
      <c r="L61" s="248">
        <f t="shared" si="2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1"/>
        <v>10</v>
      </c>
      <c r="B62" s="50">
        <f>+B28</f>
        <v>8004</v>
      </c>
      <c r="C62" s="144" t="str">
        <f>+C28</f>
        <v>Program Coordinator II</v>
      </c>
      <c r="D62" s="144" t="str">
        <f>+D28</f>
        <v>VACANT, (N. Borja - 4/15/2024)</v>
      </c>
      <c r="E62" s="135">
        <v>0</v>
      </c>
      <c r="F62" s="135">
        <v>0</v>
      </c>
      <c r="G62" s="135">
        <v>0</v>
      </c>
      <c r="H62" s="135">
        <v>0</v>
      </c>
      <c r="I62" s="135">
        <v>0</v>
      </c>
      <c r="J62" s="135">
        <v>0</v>
      </c>
      <c r="K62" s="135">
        <v>0</v>
      </c>
      <c r="L62" s="248">
        <f t="shared" si="2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 ht="32.25">
      <c r="A63" s="6">
        <f t="shared" si="21"/>
        <v>11</v>
      </c>
      <c r="B63" s="50">
        <f>+B29</f>
        <v>8008</v>
      </c>
      <c r="C63" s="144" t="str">
        <f>+C29</f>
        <v>Administrative Assistant</v>
      </c>
      <c r="D63" s="144" t="str">
        <f>+D29</f>
        <v>VACANT, Recruitment in progress (L. Yamaguchi - 5/31/2024)</v>
      </c>
      <c r="E63" s="135">
        <v>0</v>
      </c>
      <c r="F63" s="135">
        <v>0</v>
      </c>
      <c r="G63" s="135">
        <v>0</v>
      </c>
      <c r="H63" s="135">
        <v>0</v>
      </c>
      <c r="I63" s="135">
        <v>0</v>
      </c>
      <c r="J63" s="135">
        <v>0</v>
      </c>
      <c r="K63" s="135">
        <v>0</v>
      </c>
      <c r="L63" s="248">
        <f t="shared" si="2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1"/>
        <v>12</v>
      </c>
      <c r="B64" s="50">
        <f>+B30</f>
        <v>8011</v>
      </c>
      <c r="C64" s="144" t="str">
        <f>+C30</f>
        <v>Administrative Assistant</v>
      </c>
      <c r="D64" s="144" t="str">
        <f>+D30</f>
        <v>VACANT (T. Cabrera - 5/24/2024)</v>
      </c>
      <c r="E64" s="135">
        <v>0</v>
      </c>
      <c r="F64" s="135">
        <v>0</v>
      </c>
      <c r="G64" s="135">
        <v>0</v>
      </c>
      <c r="H64" s="135">
        <v>0</v>
      </c>
      <c r="I64" s="135">
        <v>0</v>
      </c>
      <c r="J64" s="135">
        <v>0</v>
      </c>
      <c r="K64" s="135">
        <v>0</v>
      </c>
      <c r="L64" s="248">
        <f t="shared" si="2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1"/>
        <v>13</v>
      </c>
      <c r="B65" s="50"/>
      <c r="C65" s="144"/>
      <c r="D65" s="144"/>
      <c r="E65" s="135"/>
      <c r="F65" s="135"/>
      <c r="G65" s="135"/>
      <c r="H65" s="135"/>
      <c r="I65" s="135"/>
      <c r="J65" s="135"/>
      <c r="K65" s="135"/>
      <c r="L65" s="248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1"/>
        <v>14</v>
      </c>
      <c r="B66" s="50"/>
      <c r="C66" s="144"/>
      <c r="D66" s="144"/>
      <c r="E66" s="135"/>
      <c r="F66" s="135"/>
      <c r="G66" s="135"/>
      <c r="H66" s="135"/>
      <c r="I66" s="135"/>
      <c r="J66" s="135"/>
      <c r="K66" s="135"/>
      <c r="L66" s="248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1"/>
        <v>15</v>
      </c>
      <c r="B67" s="50"/>
      <c r="C67" s="50"/>
      <c r="D67" s="50"/>
      <c r="E67" s="149"/>
      <c r="F67" s="149"/>
      <c r="G67" s="149"/>
      <c r="H67" s="149"/>
      <c r="I67" s="149"/>
      <c r="J67" s="135"/>
      <c r="K67" s="135"/>
      <c r="L67" s="136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1"/>
        <v>16</v>
      </c>
      <c r="B68" s="50"/>
      <c r="C68" s="50"/>
      <c r="D68" s="50"/>
      <c r="E68" s="149"/>
      <c r="F68" s="149"/>
      <c r="G68" s="149"/>
      <c r="H68" s="149"/>
      <c r="I68" s="149"/>
      <c r="J68" s="135"/>
      <c r="K68" s="135"/>
      <c r="L68" s="136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1"/>
        <v>17</v>
      </c>
      <c r="B69" s="50"/>
      <c r="C69" s="50"/>
      <c r="D69" s="50"/>
      <c r="E69" s="149"/>
      <c r="F69" s="149"/>
      <c r="G69" s="149"/>
      <c r="H69" s="149"/>
      <c r="I69" s="149"/>
      <c r="J69" s="135"/>
      <c r="K69" s="135"/>
      <c r="L69" s="136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1"/>
        <v>18</v>
      </c>
      <c r="B70" s="50"/>
      <c r="C70" s="50"/>
      <c r="D70" s="50"/>
      <c r="E70" s="149"/>
      <c r="F70" s="149"/>
      <c r="G70" s="149"/>
      <c r="H70" s="149"/>
      <c r="I70" s="149"/>
      <c r="J70" s="135"/>
      <c r="K70" s="135"/>
      <c r="L70" s="136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1"/>
        <v>19</v>
      </c>
      <c r="B71" s="50"/>
      <c r="C71" s="50"/>
      <c r="D71" s="50"/>
      <c r="E71" s="149"/>
      <c r="F71" s="149"/>
      <c r="G71" s="149"/>
      <c r="H71" s="149"/>
      <c r="I71" s="149"/>
      <c r="J71" s="135"/>
      <c r="K71" s="135"/>
      <c r="L71" s="136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1"/>
        <v>20</v>
      </c>
      <c r="B72" s="50"/>
      <c r="C72" s="50"/>
      <c r="D72" s="50"/>
      <c r="E72" s="149"/>
      <c r="F72" s="149"/>
      <c r="G72" s="149"/>
      <c r="H72" s="149"/>
      <c r="I72" s="149"/>
      <c r="J72" s="135"/>
      <c r="K72" s="135"/>
      <c r="L72" s="136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1"/>
        <v>21</v>
      </c>
      <c r="B73" s="50"/>
      <c r="C73" s="50"/>
      <c r="D73" s="50"/>
      <c r="E73" s="149"/>
      <c r="F73" s="149"/>
      <c r="G73" s="149"/>
      <c r="H73" s="149"/>
      <c r="I73" s="149"/>
      <c r="J73" s="135"/>
      <c r="K73" s="135"/>
      <c r="L73" s="136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21"/>
        <v>22</v>
      </c>
      <c r="B74" s="50"/>
      <c r="C74" s="50"/>
      <c r="D74" s="50"/>
      <c r="E74" s="149"/>
      <c r="F74" s="149"/>
      <c r="G74" s="149"/>
      <c r="H74" s="149"/>
      <c r="I74" s="149"/>
      <c r="J74" s="135"/>
      <c r="K74" s="135"/>
      <c r="L74" s="136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21"/>
        <v>23</v>
      </c>
      <c r="B75" s="50"/>
      <c r="C75" s="50"/>
      <c r="D75" s="50"/>
      <c r="E75" s="149"/>
      <c r="F75" s="149"/>
      <c r="G75" s="149"/>
      <c r="H75" s="149"/>
      <c r="I75" s="149"/>
      <c r="J75" s="135"/>
      <c r="K75" s="135"/>
      <c r="L75" s="136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21"/>
        <v>24</v>
      </c>
      <c r="B76" s="50"/>
      <c r="C76" s="50"/>
      <c r="D76" s="50"/>
      <c r="E76" s="149"/>
      <c r="F76" s="149"/>
      <c r="G76" s="149"/>
      <c r="H76" s="149"/>
      <c r="I76" s="149"/>
      <c r="J76" s="135"/>
      <c r="K76" s="135"/>
      <c r="L76" s="136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21"/>
        <v>25</v>
      </c>
      <c r="B77" s="50"/>
      <c r="C77" s="50"/>
      <c r="D77" s="50"/>
      <c r="E77" s="149"/>
      <c r="F77" s="149"/>
      <c r="G77" s="149"/>
      <c r="H77" s="149"/>
      <c r="I77" s="149"/>
      <c r="J77" s="135"/>
      <c r="K77" s="135"/>
      <c r="L77" s="136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13"/>
      <c r="B78" s="13"/>
      <c r="C78" s="13"/>
      <c r="D78" s="130" t="s">
        <v>69</v>
      </c>
      <c r="E78" s="10">
        <f t="shared" ref="E78:L78" si="22">SUM(E53:E77)</f>
        <v>0</v>
      </c>
      <c r="F78" s="10">
        <f t="shared" si="22"/>
        <v>0</v>
      </c>
      <c r="G78" s="10">
        <f t="shared" si="22"/>
        <v>0</v>
      </c>
      <c r="H78" s="10">
        <f t="shared" si="22"/>
        <v>0</v>
      </c>
      <c r="I78" s="10">
        <f t="shared" si="22"/>
        <v>0</v>
      </c>
      <c r="J78" s="10">
        <f t="shared" si="22"/>
        <v>0</v>
      </c>
      <c r="K78" s="10">
        <f t="shared" si="22"/>
        <v>0</v>
      </c>
      <c r="L78" s="10">
        <f t="shared" si="22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3" t="s">
        <v>77</v>
      </c>
      <c r="B79" s="3" t="s">
        <v>164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</row>
    <row r="80" spans="1:66">
      <c r="A80" s="3" t="s">
        <v>78</v>
      </c>
      <c r="B80" s="3" t="s">
        <v>165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1:56">
      <c r="A81" s="3" t="s">
        <v>79</v>
      </c>
      <c r="B81" s="3" t="s">
        <v>97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</row>
    <row r="82" spans="1:56">
      <c r="A82" s="3" t="s">
        <v>60</v>
      </c>
      <c r="B82" s="3" t="s">
        <v>166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</row>
    <row r="83" spans="1:56">
      <c r="A83" s="3" t="s">
        <v>80</v>
      </c>
      <c r="B83" s="3" t="s">
        <v>167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81</v>
      </c>
      <c r="B84" s="3" t="s">
        <v>100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</sheetData>
  <mergeCells count="6">
    <mergeCell ref="I13:J14"/>
    <mergeCell ref="C26:D26"/>
    <mergeCell ref="A2:C2"/>
    <mergeCell ref="A4:C4"/>
    <mergeCell ref="A6:B6"/>
    <mergeCell ref="A8:B8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3" fitToHeight="0" orientation="landscape" r:id="rId1"/>
  <headerFooter>
    <oddHeader>&amp;C&amp;"Times New Roman,Bold"Government of Guam 
Fiscal Year 2025, Quarter 3
Agency Staffing Pattern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4F64E-7228-45F3-BE88-0DEA53F19665}">
  <sheetPr>
    <tabColor theme="6"/>
    <pageSetUpPr fitToPage="1"/>
  </sheetPr>
  <dimension ref="A1:BV119"/>
  <sheetViews>
    <sheetView view="pageBreakPreview" zoomScaleNormal="100" zoomScaleSheetLayoutView="10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6384" width="8.77734375" style="9"/>
  </cols>
  <sheetData>
    <row r="1" spans="1:74" s="200" customFormat="1" ht="12.75">
      <c r="A1" s="16"/>
      <c r="B1" s="16"/>
      <c r="C1" s="16"/>
      <c r="D1" s="16"/>
      <c r="E1" s="16"/>
      <c r="F1" s="16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 t="s">
        <v>0</v>
      </c>
      <c r="T1" s="1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6"/>
      <c r="AO1" s="336"/>
      <c r="AP1" s="336"/>
      <c r="AQ1" s="336"/>
      <c r="AR1" s="336"/>
      <c r="AS1" s="336"/>
      <c r="AT1" s="336"/>
      <c r="AU1" s="336"/>
      <c r="AV1" s="336"/>
      <c r="AW1" s="336"/>
      <c r="AX1" s="336"/>
      <c r="AY1" s="336"/>
      <c r="AZ1" s="336"/>
      <c r="BA1" s="336"/>
      <c r="BB1" s="336"/>
      <c r="BC1" s="336"/>
      <c r="BD1" s="336"/>
      <c r="BE1" s="337"/>
      <c r="BF1" s="337"/>
      <c r="BG1" s="337"/>
      <c r="BH1" s="337"/>
      <c r="BI1" s="337"/>
      <c r="BJ1" s="337"/>
      <c r="BK1" s="337"/>
      <c r="BL1" s="337"/>
      <c r="BM1" s="337"/>
      <c r="BN1" s="337"/>
      <c r="BO1" s="337"/>
      <c r="BP1" s="337"/>
      <c r="BQ1" s="337"/>
      <c r="BR1" s="337"/>
      <c r="BS1" s="337"/>
      <c r="BT1" s="337"/>
      <c r="BU1" s="337"/>
      <c r="BV1" s="337"/>
    </row>
    <row r="2" spans="1:74" s="200" customFormat="1" ht="12.75">
      <c r="A2" s="358" t="s">
        <v>1</v>
      </c>
      <c r="B2" s="358"/>
      <c r="C2" s="358"/>
      <c r="D2" s="97" t="s">
        <v>2</v>
      </c>
      <c r="E2" s="16"/>
      <c r="F2" s="16" t="s">
        <v>0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7"/>
      <c r="BF2" s="337"/>
      <c r="BG2" s="337"/>
      <c r="BH2" s="337"/>
      <c r="BI2" s="337"/>
      <c r="BJ2" s="337"/>
      <c r="BK2" s="337"/>
      <c r="BL2" s="337"/>
      <c r="BM2" s="337"/>
      <c r="BN2" s="337"/>
      <c r="BO2" s="337"/>
      <c r="BP2" s="337"/>
      <c r="BQ2" s="337"/>
      <c r="BR2" s="337"/>
      <c r="BS2" s="337"/>
      <c r="BT2" s="337"/>
      <c r="BU2" s="337"/>
      <c r="BV2" s="337"/>
    </row>
    <row r="3" spans="1:74" s="200" customFormat="1" ht="12.75">
      <c r="A3" s="82"/>
      <c r="B3" s="82"/>
      <c r="C3" s="82"/>
      <c r="D3" s="9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  <c r="AG3" s="336"/>
      <c r="AH3" s="336"/>
      <c r="AI3" s="336"/>
      <c r="AJ3" s="336"/>
      <c r="AK3" s="336"/>
      <c r="AL3" s="336"/>
      <c r="AM3" s="336"/>
      <c r="AN3" s="336"/>
      <c r="AO3" s="336"/>
      <c r="AP3" s="336"/>
      <c r="AQ3" s="336"/>
      <c r="AR3" s="336"/>
      <c r="AS3" s="336"/>
      <c r="AT3" s="336"/>
      <c r="AU3" s="336"/>
      <c r="AV3" s="336"/>
      <c r="AW3" s="336"/>
      <c r="AX3" s="336"/>
      <c r="AY3" s="336"/>
      <c r="AZ3" s="336"/>
      <c r="BA3" s="336"/>
      <c r="BB3" s="336"/>
      <c r="BC3" s="336"/>
      <c r="BD3" s="336"/>
      <c r="BE3" s="337"/>
      <c r="BF3" s="337"/>
      <c r="BG3" s="337"/>
      <c r="BH3" s="337"/>
      <c r="BI3" s="337"/>
      <c r="BJ3" s="337"/>
      <c r="BK3" s="337"/>
      <c r="BL3" s="337"/>
      <c r="BM3" s="337"/>
      <c r="BN3" s="337"/>
      <c r="BO3" s="337"/>
      <c r="BP3" s="337"/>
      <c r="BQ3" s="337"/>
      <c r="BR3" s="337"/>
      <c r="BS3" s="337"/>
      <c r="BT3" s="337"/>
      <c r="BU3" s="337"/>
      <c r="BV3" s="337"/>
    </row>
    <row r="4" spans="1:74" s="200" customFormat="1" ht="12.75">
      <c r="A4" s="358" t="s">
        <v>3</v>
      </c>
      <c r="B4" s="358"/>
      <c r="C4" s="358"/>
      <c r="D4" s="97" t="s">
        <v>4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336"/>
      <c r="BE4" s="337"/>
      <c r="BF4" s="337"/>
      <c r="BG4" s="337"/>
      <c r="BH4" s="337"/>
      <c r="BI4" s="337"/>
      <c r="BJ4" s="337"/>
      <c r="BK4" s="337"/>
      <c r="BL4" s="337"/>
      <c r="BM4" s="337"/>
      <c r="BN4" s="337"/>
      <c r="BO4" s="337"/>
      <c r="BP4" s="337"/>
      <c r="BQ4" s="337"/>
      <c r="BR4" s="337"/>
      <c r="BS4" s="337"/>
      <c r="BT4" s="337"/>
      <c r="BU4" s="337"/>
      <c r="BV4" s="337"/>
    </row>
    <row r="5" spans="1:74" s="200" customFormat="1" ht="12.75">
      <c r="A5" s="82"/>
      <c r="B5" s="82"/>
      <c r="C5" s="82"/>
      <c r="D5" s="97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6"/>
      <c r="AX5" s="336"/>
      <c r="AY5" s="336"/>
      <c r="AZ5" s="336"/>
      <c r="BA5" s="336"/>
      <c r="BB5" s="336"/>
      <c r="BC5" s="336"/>
      <c r="BD5" s="336"/>
      <c r="BE5" s="337"/>
      <c r="BF5" s="337"/>
      <c r="BG5" s="337"/>
      <c r="BH5" s="337"/>
      <c r="BI5" s="337"/>
      <c r="BJ5" s="337"/>
      <c r="BK5" s="337"/>
      <c r="BL5" s="337"/>
      <c r="BM5" s="337"/>
      <c r="BN5" s="337"/>
      <c r="BO5" s="337"/>
      <c r="BP5" s="337"/>
      <c r="BQ5" s="337"/>
      <c r="BR5" s="337"/>
      <c r="BS5" s="337"/>
      <c r="BT5" s="337"/>
      <c r="BU5" s="337"/>
      <c r="BV5" s="337"/>
    </row>
    <row r="6" spans="1:74" s="200" customFormat="1" ht="12.75">
      <c r="A6" s="358" t="s">
        <v>5</v>
      </c>
      <c r="B6" s="358"/>
      <c r="C6" s="82"/>
      <c r="D6" s="97" t="s">
        <v>234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6"/>
      <c r="AX6" s="336"/>
      <c r="AY6" s="336"/>
      <c r="AZ6" s="336"/>
      <c r="BA6" s="336"/>
      <c r="BB6" s="336"/>
      <c r="BC6" s="336"/>
      <c r="BD6" s="336"/>
      <c r="BE6" s="337"/>
      <c r="BF6" s="337"/>
      <c r="BG6" s="337"/>
      <c r="BH6" s="337"/>
      <c r="BI6" s="337"/>
      <c r="BJ6" s="337"/>
      <c r="BK6" s="337"/>
      <c r="BL6" s="337"/>
      <c r="BM6" s="337"/>
      <c r="BN6" s="337"/>
      <c r="BO6" s="337"/>
      <c r="BP6" s="337"/>
      <c r="BQ6" s="337"/>
      <c r="BR6" s="337"/>
      <c r="BS6" s="337"/>
      <c r="BT6" s="337"/>
      <c r="BU6" s="337"/>
      <c r="BV6" s="337"/>
    </row>
    <row r="7" spans="1:74" s="200" customFormat="1" ht="12.75">
      <c r="A7" s="82"/>
      <c r="B7" s="82"/>
      <c r="C7" s="82"/>
      <c r="D7" s="97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  <c r="AN7" s="336"/>
      <c r="AO7" s="336"/>
      <c r="AP7" s="336"/>
      <c r="AQ7" s="336"/>
      <c r="AR7" s="336"/>
      <c r="AS7" s="336"/>
      <c r="AT7" s="336"/>
      <c r="AU7" s="336"/>
      <c r="AV7" s="336"/>
      <c r="AW7" s="336"/>
      <c r="AX7" s="336"/>
      <c r="AY7" s="336"/>
      <c r="AZ7" s="336"/>
      <c r="BA7" s="336"/>
      <c r="BB7" s="336"/>
      <c r="BC7" s="336"/>
      <c r="BD7" s="336"/>
      <c r="BE7" s="337"/>
      <c r="BF7" s="337"/>
      <c r="BG7" s="337"/>
      <c r="BH7" s="337"/>
      <c r="BI7" s="337"/>
      <c r="BJ7" s="337"/>
      <c r="BK7" s="337"/>
      <c r="BL7" s="337"/>
      <c r="BM7" s="337"/>
      <c r="BN7" s="337"/>
      <c r="BO7" s="337"/>
      <c r="BP7" s="337"/>
      <c r="BQ7" s="337"/>
      <c r="BR7" s="337"/>
      <c r="BS7" s="337"/>
      <c r="BT7" s="337"/>
      <c r="BU7" s="337"/>
      <c r="BV7" s="337"/>
    </row>
    <row r="8" spans="1:74" s="200" customFormat="1" ht="12.75">
      <c r="A8" s="358" t="s">
        <v>7</v>
      </c>
      <c r="B8" s="358"/>
      <c r="D8" s="97" t="s">
        <v>125</v>
      </c>
      <c r="E8" s="97" t="s">
        <v>235</v>
      </c>
      <c r="F8" s="16"/>
      <c r="G8" s="16"/>
      <c r="H8" s="16"/>
      <c r="I8" s="16"/>
      <c r="J8" s="16"/>
      <c r="K8" s="16"/>
      <c r="L8" s="338"/>
      <c r="M8" s="338"/>
      <c r="N8" s="338"/>
      <c r="O8" s="338"/>
      <c r="P8" s="338"/>
      <c r="Q8" s="338"/>
      <c r="R8" s="338"/>
      <c r="S8" s="338"/>
      <c r="T8" s="1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  <c r="AT8" s="336"/>
      <c r="AU8" s="336"/>
      <c r="AV8" s="336"/>
      <c r="AW8" s="336"/>
      <c r="AX8" s="336"/>
      <c r="AY8" s="336"/>
      <c r="AZ8" s="336"/>
      <c r="BA8" s="336"/>
      <c r="BB8" s="336"/>
      <c r="BC8" s="336"/>
      <c r="BD8" s="336"/>
      <c r="BE8" s="337"/>
      <c r="BF8" s="337"/>
      <c r="BG8" s="337"/>
      <c r="BH8" s="337"/>
      <c r="BI8" s="337"/>
      <c r="BJ8" s="337"/>
      <c r="BK8" s="337"/>
      <c r="BL8" s="337"/>
      <c r="BM8" s="337"/>
      <c r="BN8" s="337"/>
      <c r="BO8" s="337"/>
      <c r="BP8" s="337"/>
      <c r="BQ8" s="337"/>
      <c r="BR8" s="337"/>
      <c r="BS8" s="337"/>
      <c r="BT8" s="337"/>
      <c r="BU8" s="337"/>
      <c r="BV8" s="337"/>
    </row>
    <row r="9" spans="1:74" s="200" customFormat="1" ht="13.5" thickBot="1">
      <c r="A9" s="16"/>
      <c r="B9" s="16"/>
      <c r="C9" s="16"/>
      <c r="D9" s="16"/>
      <c r="E9" s="16"/>
      <c r="K9" s="16"/>
      <c r="L9" s="16"/>
      <c r="M9" s="16"/>
      <c r="N9" s="16"/>
      <c r="O9" s="16"/>
      <c r="P9" s="16"/>
      <c r="S9" s="16"/>
      <c r="T9" s="16"/>
      <c r="U9" s="336"/>
      <c r="V9" s="336"/>
      <c r="W9" s="336"/>
      <c r="X9" s="336"/>
      <c r="Y9" s="336"/>
      <c r="Z9" s="336"/>
      <c r="AA9" s="336"/>
      <c r="AB9" s="336"/>
      <c r="AC9" s="336"/>
      <c r="AD9" s="336"/>
      <c r="AE9" s="336"/>
      <c r="AF9" s="336"/>
      <c r="AG9" s="336"/>
      <c r="AH9" s="336"/>
      <c r="AI9" s="336"/>
      <c r="AJ9" s="336"/>
      <c r="AK9" s="336"/>
      <c r="AL9" s="336"/>
      <c r="AM9" s="336"/>
      <c r="AN9" s="336"/>
      <c r="AO9" s="336"/>
      <c r="AP9" s="336"/>
      <c r="AQ9" s="336"/>
      <c r="AR9" s="336"/>
      <c r="AS9" s="336"/>
      <c r="AT9" s="336"/>
      <c r="AU9" s="336"/>
      <c r="AV9" s="336"/>
      <c r="AW9" s="336"/>
      <c r="AX9" s="336"/>
      <c r="AY9" s="336"/>
      <c r="AZ9" s="336"/>
      <c r="BA9" s="336"/>
      <c r="BB9" s="336"/>
      <c r="BC9" s="336"/>
      <c r="BD9" s="336"/>
      <c r="BE9" s="337"/>
      <c r="BF9" s="337"/>
      <c r="BG9" s="337"/>
      <c r="BH9" s="337"/>
      <c r="BI9" s="337"/>
      <c r="BJ9" s="337"/>
      <c r="BK9" s="337"/>
      <c r="BL9" s="337"/>
      <c r="BM9" s="337"/>
      <c r="BN9" s="337"/>
      <c r="BO9" s="337"/>
      <c r="BP9" s="337"/>
      <c r="BQ9" s="337"/>
      <c r="BR9" s="337"/>
      <c r="BS9" s="337"/>
      <c r="BT9" s="337"/>
      <c r="BU9" s="337"/>
      <c r="BV9" s="337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34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202" t="s">
        <v>54</v>
      </c>
      <c r="K15" s="28" t="s">
        <v>55</v>
      </c>
      <c r="L15" s="104" t="s">
        <v>211</v>
      </c>
      <c r="M15" s="25" t="s">
        <v>57</v>
      </c>
      <c r="N15" s="25" t="s">
        <v>58</v>
      </c>
      <c r="O15" s="25" t="s">
        <v>59</v>
      </c>
      <c r="P15" s="27" t="s">
        <v>60</v>
      </c>
      <c r="Q15" s="43" t="s">
        <v>61</v>
      </c>
      <c r="R15" s="49" t="s">
        <v>61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2.5" thickTop="1">
      <c r="A16" s="6">
        <v>1</v>
      </c>
      <c r="B16" s="101">
        <v>6100</v>
      </c>
      <c r="C16" s="105" t="s">
        <v>196</v>
      </c>
      <c r="D16" s="146" t="s">
        <v>236</v>
      </c>
      <c r="E16" s="51" t="s">
        <v>145</v>
      </c>
      <c r="F16" s="210">
        <f>41372*0.5</f>
        <v>20686</v>
      </c>
      <c r="G16" s="210">
        <v>0</v>
      </c>
      <c r="H16" s="210">
        <f>+L55</f>
        <v>0</v>
      </c>
      <c r="I16" s="8"/>
      <c r="J16" s="210">
        <v>0</v>
      </c>
      <c r="K16" s="210">
        <f>(+F16+G16+H16+J16)</f>
        <v>20686</v>
      </c>
      <c r="L16" s="76">
        <f>+ROUND((K16*0.3077),0)</f>
        <v>6365</v>
      </c>
      <c r="M16" s="210">
        <f>ROUNDUP((19.01*26)*0.5,0)</f>
        <v>248</v>
      </c>
      <c r="N16" s="15">
        <v>0</v>
      </c>
      <c r="O16" s="15">
        <f>ROUND((K16*0.0145),0)</f>
        <v>300</v>
      </c>
      <c r="P16" s="15">
        <f>ROUND((7.2*26)*0.5,0)</f>
        <v>94</v>
      </c>
      <c r="Q16" s="349">
        <f>ROUND((153.62*26)*0.5,0)</f>
        <v>1997</v>
      </c>
      <c r="R16" s="349">
        <f>ROUND((11.46*26)*0.5,0)</f>
        <v>149</v>
      </c>
      <c r="S16" s="15">
        <f>+L16+M16+N16+O16+P16+Q16+R16</f>
        <v>9153</v>
      </c>
      <c r="T16" s="15">
        <f>+K16+S16</f>
        <v>29839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>A16+1</f>
        <v>2</v>
      </c>
      <c r="B17" s="101">
        <v>7131</v>
      </c>
      <c r="C17" s="105" t="s">
        <v>237</v>
      </c>
      <c r="D17" s="228" t="s">
        <v>238</v>
      </c>
      <c r="E17" s="102" t="s">
        <v>120</v>
      </c>
      <c r="F17" s="238">
        <v>54918</v>
      </c>
      <c r="G17" s="238">
        <v>0</v>
      </c>
      <c r="H17" s="241">
        <v>0</v>
      </c>
      <c r="I17" s="8"/>
      <c r="J17" s="340">
        <v>0</v>
      </c>
      <c r="K17" s="14">
        <f t="shared" ref="K17" si="0">(+F17+G17+H17+J17)</f>
        <v>54918</v>
      </c>
      <c r="L17" s="14">
        <f t="shared" ref="L17" si="1">+ROUND((K17*0.3077),0)</f>
        <v>16898</v>
      </c>
      <c r="M17" s="14">
        <f>ROUNDUP((19.01*26),0)</f>
        <v>495</v>
      </c>
      <c r="N17" s="14">
        <v>0</v>
      </c>
      <c r="O17" s="14">
        <f>ROUND((K17*0.0145),0)</f>
        <v>796</v>
      </c>
      <c r="P17" s="14">
        <f>ROUND((7.2*26),0)</f>
        <v>187</v>
      </c>
      <c r="Q17" s="306">
        <f>ROUND((266.5*26),0)</f>
        <v>6929</v>
      </c>
      <c r="R17" s="306">
        <f>ROUND((15.15*26),0)</f>
        <v>394</v>
      </c>
      <c r="S17" s="14">
        <f>+L17+M17+N17+O17+P17+Q17+R17</f>
        <v>25699</v>
      </c>
      <c r="T17" s="14">
        <f>+K17+S17</f>
        <v>80617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1.75">
      <c r="A18" s="6">
        <f t="shared" ref="A18" si="2">A17+1</f>
        <v>3</v>
      </c>
      <c r="B18" s="101">
        <v>6569</v>
      </c>
      <c r="C18" s="105" t="s">
        <v>173</v>
      </c>
      <c r="D18" s="146" t="s">
        <v>239</v>
      </c>
      <c r="E18" s="102" t="s">
        <v>221</v>
      </c>
      <c r="F18" s="238">
        <f>37913*0.5</f>
        <v>18956.5</v>
      </c>
      <c r="G18" s="238">
        <v>0</v>
      </c>
      <c r="H18" s="241">
        <v>0</v>
      </c>
      <c r="I18" s="123"/>
      <c r="J18" s="341">
        <v>0</v>
      </c>
      <c r="K18" s="239">
        <f>(+F18+G18+H18+J18)</f>
        <v>18956.5</v>
      </c>
      <c r="L18" s="136">
        <f>+ROUND((K18*0.3077),0)</f>
        <v>5833</v>
      </c>
      <c r="M18" s="239">
        <f>ROUNDUP((19.01*26)*0.5,0)</f>
        <v>248</v>
      </c>
      <c r="N18" s="136">
        <v>0</v>
      </c>
      <c r="O18" s="136">
        <f>ROUND((K18*0.0145),0)</f>
        <v>275</v>
      </c>
      <c r="P18" s="136">
        <f>ROUND((7.2*26)*0.5,0)</f>
        <v>94</v>
      </c>
      <c r="Q18" s="306">
        <f>ROUND((266.5*26)*0.5,0)</f>
        <v>3465</v>
      </c>
      <c r="R18" s="306">
        <f>ROUND((15.15*26)*0.5,0)</f>
        <v>197</v>
      </c>
      <c r="S18" s="136">
        <f t="shared" ref="S18" si="3">+L18+M18+N18+O18+P18+Q18+R18</f>
        <v>10112</v>
      </c>
      <c r="T18" s="136">
        <f t="shared" ref="T18" si="4">+K18+S18</f>
        <v>29068.5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215" customFormat="1">
      <c r="A19" s="208"/>
      <c r="B19" s="232" t="s">
        <v>70</v>
      </c>
      <c r="C19" s="233" t="s">
        <v>70</v>
      </c>
      <c r="D19" s="234" t="s">
        <v>70</v>
      </c>
      <c r="E19" s="234" t="s">
        <v>70</v>
      </c>
      <c r="F19" s="235">
        <f>SUM(F16:F18)</f>
        <v>94560.5</v>
      </c>
      <c r="G19" s="235">
        <f t="shared" ref="G19:H19" si="5">SUM(G16:G18)</f>
        <v>0</v>
      </c>
      <c r="H19" s="235">
        <f t="shared" si="5"/>
        <v>0</v>
      </c>
      <c r="I19" s="234" t="s">
        <v>70</v>
      </c>
      <c r="J19" s="235">
        <f>SUM(J16:J18)</f>
        <v>0</v>
      </c>
      <c r="K19" s="235">
        <f t="shared" ref="K19:S19" si="6">SUM(K16:K18)</f>
        <v>94560.5</v>
      </c>
      <c r="L19" s="235">
        <f t="shared" si="6"/>
        <v>29096</v>
      </c>
      <c r="M19" s="235">
        <f t="shared" si="6"/>
        <v>991</v>
      </c>
      <c r="N19" s="235">
        <f t="shared" si="6"/>
        <v>0</v>
      </c>
      <c r="O19" s="235">
        <f t="shared" si="6"/>
        <v>1371</v>
      </c>
      <c r="P19" s="235">
        <f t="shared" si="6"/>
        <v>375</v>
      </c>
      <c r="Q19" s="235">
        <f t="shared" si="6"/>
        <v>12391</v>
      </c>
      <c r="R19" s="235">
        <f t="shared" si="6"/>
        <v>740</v>
      </c>
      <c r="S19" s="235">
        <f t="shared" si="6"/>
        <v>44964</v>
      </c>
      <c r="T19" s="235">
        <f>SUM(T16:T18)</f>
        <v>139524.5</v>
      </c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4"/>
      <c r="BF19" s="214"/>
      <c r="BG19" s="214"/>
      <c r="BH19" s="214"/>
      <c r="BI19" s="214"/>
      <c r="BJ19" s="214"/>
      <c r="BK19" s="214"/>
      <c r="BL19" s="214"/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</row>
    <row r="20" spans="1:74" s="215" customFormat="1">
      <c r="A20" s="208"/>
      <c r="B20" s="101"/>
      <c r="C20" s="236"/>
      <c r="D20" s="237"/>
      <c r="E20" s="102"/>
      <c r="F20" s="238"/>
      <c r="G20" s="238"/>
      <c r="H20" s="239"/>
      <c r="I20" s="170"/>
      <c r="J20" s="240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4"/>
      <c r="BF20" s="214"/>
      <c r="BG20" s="214"/>
      <c r="BH20" s="214"/>
      <c r="BI20" s="214"/>
      <c r="BJ20" s="214"/>
      <c r="BK20" s="214"/>
      <c r="BL20" s="214"/>
      <c r="BM20" s="214"/>
      <c r="BN20" s="214"/>
      <c r="BO20" s="214"/>
      <c r="BP20" s="214"/>
      <c r="BQ20" s="214"/>
      <c r="BR20" s="214"/>
      <c r="BS20" s="214"/>
      <c r="BT20" s="214"/>
      <c r="BU20" s="214"/>
      <c r="BV20" s="214"/>
    </row>
    <row r="21" spans="1:74" s="215" customFormat="1">
      <c r="A21" s="208"/>
      <c r="B21" s="152"/>
      <c r="C21" s="373" t="s">
        <v>150</v>
      </c>
      <c r="D21" s="373"/>
      <c r="E21" s="145"/>
      <c r="F21" s="238"/>
      <c r="G21" s="238"/>
      <c r="H21" s="241"/>
      <c r="I21" s="170"/>
      <c r="J21" s="240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4"/>
      <c r="BF21" s="214"/>
      <c r="BG21" s="214"/>
      <c r="BH21" s="214"/>
      <c r="BI21" s="214"/>
      <c r="BJ21" s="214"/>
      <c r="BK21" s="214"/>
      <c r="BL21" s="214"/>
      <c r="BM21" s="214"/>
      <c r="BN21" s="214"/>
      <c r="BO21" s="214"/>
      <c r="BP21" s="214"/>
      <c r="BQ21" s="214"/>
      <c r="BR21" s="214"/>
      <c r="BS21" s="214"/>
      <c r="BT21" s="214"/>
      <c r="BU21" s="214"/>
      <c r="BV21" s="214"/>
    </row>
    <row r="22" spans="1:74" ht="21.75">
      <c r="A22" s="6">
        <v>1</v>
      </c>
      <c r="B22" s="99">
        <v>6320</v>
      </c>
      <c r="C22" s="105" t="s">
        <v>200</v>
      </c>
      <c r="D22" s="146" t="s">
        <v>240</v>
      </c>
      <c r="E22" s="102" t="s">
        <v>241</v>
      </c>
      <c r="F22" s="209">
        <v>48780</v>
      </c>
      <c r="G22" s="209">
        <v>0</v>
      </c>
      <c r="H22" s="342">
        <f>+L64</f>
        <v>0</v>
      </c>
      <c r="I22" s="8"/>
      <c r="J22" s="342">
        <v>0</v>
      </c>
      <c r="K22" s="148">
        <f t="shared" ref="K22:K27" si="7">(+F22+G22+H22+J22)</f>
        <v>48780</v>
      </c>
      <c r="L22" s="148">
        <f>+ROUND((K22*0.3077),0)</f>
        <v>15010</v>
      </c>
      <c r="M22" s="148">
        <f>ROUNDUP((19.01*26),0)</f>
        <v>495</v>
      </c>
      <c r="N22" s="148">
        <v>0</v>
      </c>
      <c r="O22" s="148">
        <f t="shared" ref="O22:O27" si="8">ROUND((K22*0.0145),0)</f>
        <v>707</v>
      </c>
      <c r="P22" s="148">
        <f>ROUND((7.2*26),0)</f>
        <v>187</v>
      </c>
      <c r="Q22" s="329">
        <f>ROUND((266.5*26),0)</f>
        <v>6929</v>
      </c>
      <c r="R22" s="329">
        <f>ROUND((15.15*26),0)</f>
        <v>394</v>
      </c>
      <c r="S22" s="148">
        <f t="shared" ref="S22:S27" si="9">+L22+M22+N22+O22+P22+Q22+R22</f>
        <v>23722</v>
      </c>
      <c r="T22" s="148">
        <f t="shared" ref="T22:T27" si="10">+K22+S22</f>
        <v>72502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ht="21.75">
      <c r="A23" s="6">
        <f t="shared" ref="A23:A27" si="11">A22+1</f>
        <v>2</v>
      </c>
      <c r="B23" s="101">
        <v>6376</v>
      </c>
      <c r="C23" s="105" t="s">
        <v>200</v>
      </c>
      <c r="D23" s="146" t="s">
        <v>242</v>
      </c>
      <c r="E23" s="102" t="s">
        <v>110</v>
      </c>
      <c r="F23" s="238">
        <v>32355</v>
      </c>
      <c r="G23" s="238">
        <v>0</v>
      </c>
      <c r="H23" s="241">
        <f>+L65</f>
        <v>0</v>
      </c>
      <c r="I23" s="8"/>
      <c r="J23" s="340">
        <v>0</v>
      </c>
      <c r="K23" s="14">
        <f t="shared" si="7"/>
        <v>32355</v>
      </c>
      <c r="L23" s="14">
        <f t="shared" ref="L23:L27" si="12">+ROUND((K23*0.3077),0)</f>
        <v>9956</v>
      </c>
      <c r="M23" s="14">
        <f>ROUNDUP((19.01*26),0)</f>
        <v>495</v>
      </c>
      <c r="N23" s="14">
        <v>0</v>
      </c>
      <c r="O23" s="14">
        <f t="shared" si="8"/>
        <v>469</v>
      </c>
      <c r="P23" s="14">
        <f>ROUND((7.2*26),0)</f>
        <v>187</v>
      </c>
      <c r="Q23" s="306">
        <f>ROUND((266.5*26),0)</f>
        <v>6929</v>
      </c>
      <c r="R23" s="306">
        <f>ROUND((15.15*26),0)</f>
        <v>394</v>
      </c>
      <c r="S23" s="14">
        <f t="shared" si="9"/>
        <v>18430</v>
      </c>
      <c r="T23" s="14">
        <f t="shared" si="10"/>
        <v>50785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21.75">
      <c r="A24" s="6">
        <f t="shared" si="11"/>
        <v>3</v>
      </c>
      <c r="B24" s="101">
        <v>6675</v>
      </c>
      <c r="C24" s="105" t="s">
        <v>243</v>
      </c>
      <c r="D24" s="146" t="s">
        <v>242</v>
      </c>
      <c r="E24" s="102" t="s">
        <v>110</v>
      </c>
      <c r="F24" s="238">
        <v>37913</v>
      </c>
      <c r="G24" s="238">
        <v>0</v>
      </c>
      <c r="H24" s="241">
        <f>+L66</f>
        <v>0</v>
      </c>
      <c r="I24" s="170"/>
      <c r="J24" s="240">
        <v>0</v>
      </c>
      <c r="K24" s="14">
        <f t="shared" si="7"/>
        <v>37913</v>
      </c>
      <c r="L24" s="14">
        <f t="shared" si="12"/>
        <v>11666</v>
      </c>
      <c r="M24" s="14">
        <v>495</v>
      </c>
      <c r="N24" s="14">
        <v>0</v>
      </c>
      <c r="O24" s="14">
        <f t="shared" si="8"/>
        <v>550</v>
      </c>
      <c r="P24" s="14">
        <f>ROUND((7.2*26),0)</f>
        <v>187</v>
      </c>
      <c r="Q24" s="306">
        <f>ROUND((266.5*26),0)</f>
        <v>6929</v>
      </c>
      <c r="R24" s="306">
        <f>ROUND((15.15*26),0)</f>
        <v>394</v>
      </c>
      <c r="S24" s="14">
        <f t="shared" si="9"/>
        <v>20221</v>
      </c>
      <c r="T24" s="14">
        <f t="shared" si="10"/>
        <v>58134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ref="A25" si="13">A24+1</f>
        <v>4</v>
      </c>
      <c r="B25" s="101">
        <v>6330</v>
      </c>
      <c r="C25" s="100" t="s">
        <v>118</v>
      </c>
      <c r="D25" s="146" t="s">
        <v>244</v>
      </c>
      <c r="E25" s="102" t="s">
        <v>120</v>
      </c>
      <c r="F25" s="238">
        <f>54918*0.5</f>
        <v>27459</v>
      </c>
      <c r="G25" s="238">
        <v>0</v>
      </c>
      <c r="H25" s="241">
        <f>+L66</f>
        <v>0</v>
      </c>
      <c r="I25" s="170"/>
      <c r="J25" s="240">
        <v>0</v>
      </c>
      <c r="K25" s="14">
        <f t="shared" ref="K25" si="14">(+F25+G25+H25+J25)</f>
        <v>27459</v>
      </c>
      <c r="L25" s="136">
        <f>+ROUND((K25*0.3077),0)</f>
        <v>8449</v>
      </c>
      <c r="M25" s="239">
        <f>ROUNDUP((19.01*26)*0.5,0)</f>
        <v>248</v>
      </c>
      <c r="N25" s="136">
        <v>0</v>
      </c>
      <c r="O25" s="136">
        <f>ROUND((K25*0.0145),0)</f>
        <v>398</v>
      </c>
      <c r="P25" s="136">
        <f>ROUND((7.2*26)*0.5,0)</f>
        <v>94</v>
      </c>
      <c r="Q25" s="306">
        <f>ROUND((266.5*26)*0.5,0)</f>
        <v>3465</v>
      </c>
      <c r="R25" s="306">
        <f>ROUND((15.15*26)*0.5,0)</f>
        <v>197</v>
      </c>
      <c r="S25" s="14">
        <f>+L25+M25+N25+O25+P25+Q25+R25</f>
        <v>12851</v>
      </c>
      <c r="T25" s="14">
        <f>+K25+S25</f>
        <v>40310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>A24+1</f>
        <v>4</v>
      </c>
      <c r="B26" s="343">
        <v>7132</v>
      </c>
      <c r="C26" s="344" t="s">
        <v>245</v>
      </c>
      <c r="D26" s="146" t="s">
        <v>122</v>
      </c>
      <c r="E26" s="102" t="s">
        <v>120</v>
      </c>
      <c r="F26" s="238">
        <v>0</v>
      </c>
      <c r="G26" s="238">
        <v>0</v>
      </c>
      <c r="H26" s="241">
        <f>+L67</f>
        <v>0</v>
      </c>
      <c r="I26" s="170"/>
      <c r="J26" s="240">
        <v>0</v>
      </c>
      <c r="K26" s="14">
        <f t="shared" si="7"/>
        <v>0</v>
      </c>
      <c r="L26" s="14">
        <f t="shared" si="12"/>
        <v>0</v>
      </c>
      <c r="M26" s="14">
        <v>0</v>
      </c>
      <c r="N26" s="14">
        <v>0</v>
      </c>
      <c r="O26" s="14">
        <f t="shared" si="8"/>
        <v>0</v>
      </c>
      <c r="P26" s="14">
        <v>0</v>
      </c>
      <c r="Q26" s="14">
        <v>0</v>
      </c>
      <c r="R26" s="14">
        <v>0</v>
      </c>
      <c r="S26" s="14">
        <f t="shared" si="9"/>
        <v>0</v>
      </c>
      <c r="T26" s="14">
        <f t="shared" si="10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11"/>
        <v>5</v>
      </c>
      <c r="B27" s="101">
        <v>6855</v>
      </c>
      <c r="C27" s="100" t="s">
        <v>246</v>
      </c>
      <c r="D27" s="146" t="s">
        <v>65</v>
      </c>
      <c r="E27" s="102" t="s">
        <v>145</v>
      </c>
      <c r="F27" s="238">
        <v>0</v>
      </c>
      <c r="G27" s="238">
        <v>0</v>
      </c>
      <c r="H27" s="241">
        <f>+L68</f>
        <v>0</v>
      </c>
      <c r="I27" s="170"/>
      <c r="J27" s="240">
        <v>0</v>
      </c>
      <c r="K27" s="14">
        <f t="shared" si="7"/>
        <v>0</v>
      </c>
      <c r="L27" s="14">
        <f t="shared" si="12"/>
        <v>0</v>
      </c>
      <c r="M27" s="14">
        <v>0</v>
      </c>
      <c r="N27" s="14">
        <v>0</v>
      </c>
      <c r="O27" s="14">
        <f t="shared" si="8"/>
        <v>0</v>
      </c>
      <c r="P27" s="14">
        <v>0</v>
      </c>
      <c r="Q27" s="14">
        <v>0</v>
      </c>
      <c r="R27" s="14">
        <v>0</v>
      </c>
      <c r="S27" s="14">
        <f t="shared" si="9"/>
        <v>0</v>
      </c>
      <c r="T27" s="14">
        <f t="shared" si="10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/>
      <c r="B28" s="232" t="s">
        <v>70</v>
      </c>
      <c r="C28" s="233" t="s">
        <v>70</v>
      </c>
      <c r="D28" s="234" t="s">
        <v>70</v>
      </c>
      <c r="E28" s="234" t="s">
        <v>70</v>
      </c>
      <c r="F28" s="235">
        <f>SUM(F22:F27)</f>
        <v>146507</v>
      </c>
      <c r="G28" s="235">
        <f>SUM(G22:G27)</f>
        <v>0</v>
      </c>
      <c r="H28" s="235">
        <f>SUM(H22:H27)</f>
        <v>0</v>
      </c>
      <c r="I28" s="234" t="s">
        <v>70</v>
      </c>
      <c r="J28" s="345">
        <f t="shared" ref="J28:T28" si="15">SUM(J22:J27)</f>
        <v>0</v>
      </c>
      <c r="K28" s="345">
        <f t="shared" si="15"/>
        <v>146507</v>
      </c>
      <c r="L28" s="345">
        <f t="shared" si="15"/>
        <v>45081</v>
      </c>
      <c r="M28" s="345">
        <f t="shared" si="15"/>
        <v>1733</v>
      </c>
      <c r="N28" s="345">
        <f t="shared" si="15"/>
        <v>0</v>
      </c>
      <c r="O28" s="345">
        <f t="shared" si="15"/>
        <v>2124</v>
      </c>
      <c r="P28" s="345">
        <f t="shared" si="15"/>
        <v>655</v>
      </c>
      <c r="Q28" s="345">
        <f t="shared" si="15"/>
        <v>24252</v>
      </c>
      <c r="R28" s="345">
        <f t="shared" si="15"/>
        <v>1379</v>
      </c>
      <c r="S28" s="345">
        <f t="shared" si="15"/>
        <v>75224</v>
      </c>
      <c r="T28" s="345">
        <f t="shared" si="15"/>
        <v>221731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/>
      <c r="B29" s="6"/>
      <c r="C29" s="51"/>
      <c r="D29" s="51"/>
      <c r="E29" s="51"/>
      <c r="F29" s="238"/>
      <c r="G29" s="238"/>
      <c r="H29" s="241"/>
      <c r="I29" s="8"/>
      <c r="J29" s="340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/>
      <c r="B30" s="6"/>
      <c r="C30" s="51"/>
      <c r="D30" s="51"/>
      <c r="E30" s="51"/>
      <c r="F30" s="238"/>
      <c r="G30" s="238"/>
      <c r="H30" s="241"/>
      <c r="I30" s="8"/>
      <c r="J30" s="340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/>
      <c r="B31" s="6"/>
      <c r="C31" s="51"/>
      <c r="D31" s="51"/>
      <c r="E31" s="51"/>
      <c r="F31" s="238"/>
      <c r="G31" s="238"/>
      <c r="H31" s="241"/>
      <c r="I31" s="8"/>
      <c r="J31" s="340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/>
      <c r="B32" s="6"/>
      <c r="C32" s="51"/>
      <c r="D32" s="51"/>
      <c r="E32" s="51"/>
      <c r="F32" s="238"/>
      <c r="G32" s="238"/>
      <c r="H32" s="241"/>
      <c r="I32" s="8"/>
      <c r="J32" s="340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/>
      <c r="B33" s="6"/>
      <c r="C33" s="51"/>
      <c r="D33" s="51"/>
      <c r="E33" s="51"/>
      <c r="F33" s="238"/>
      <c r="G33" s="238"/>
      <c r="H33" s="241"/>
      <c r="I33" s="8"/>
      <c r="J33" s="340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/>
      <c r="B34" s="6"/>
      <c r="C34" s="51"/>
      <c r="D34" s="51"/>
      <c r="E34" s="51"/>
      <c r="F34" s="238"/>
      <c r="G34" s="238"/>
      <c r="H34" s="241"/>
      <c r="I34" s="8"/>
      <c r="J34" s="340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/>
      <c r="B35" s="6"/>
      <c r="C35" s="51"/>
      <c r="D35" s="51"/>
      <c r="E35" s="51"/>
      <c r="F35" s="238"/>
      <c r="G35" s="238"/>
      <c r="H35" s="241"/>
      <c r="I35" s="8"/>
      <c r="J35" s="340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/>
      <c r="B36" s="6"/>
      <c r="C36" s="51"/>
      <c r="D36" s="51"/>
      <c r="E36" s="51"/>
      <c r="F36" s="238"/>
      <c r="G36" s="238"/>
      <c r="H36" s="241"/>
      <c r="I36" s="8"/>
      <c r="J36" s="340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/>
      <c r="B37" s="6"/>
      <c r="C37" s="51"/>
      <c r="D37" s="51"/>
      <c r="E37" s="51"/>
      <c r="F37" s="238"/>
      <c r="G37" s="238"/>
      <c r="H37" s="241"/>
      <c r="I37" s="8"/>
      <c r="J37" s="340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/>
      <c r="B38" s="6"/>
      <c r="C38" s="51"/>
      <c r="D38" s="51"/>
      <c r="E38" s="51"/>
      <c r="F38" s="238"/>
      <c r="G38" s="238"/>
      <c r="H38" s="241"/>
      <c r="I38" s="8"/>
      <c r="J38" s="340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/>
      <c r="B39" s="6"/>
      <c r="C39" s="51"/>
      <c r="D39" s="51"/>
      <c r="E39" s="51"/>
      <c r="F39" s="238"/>
      <c r="G39" s="238"/>
      <c r="H39" s="241"/>
      <c r="I39" s="8"/>
      <c r="J39" s="340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/>
      <c r="B40" s="6"/>
      <c r="C40" s="51"/>
      <c r="D40" s="51"/>
      <c r="E40" s="51"/>
      <c r="F40" s="238"/>
      <c r="G40" s="238"/>
      <c r="H40" s="241"/>
      <c r="I40" s="8"/>
      <c r="J40" s="340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346"/>
      <c r="B41" s="346"/>
      <c r="C41" s="346"/>
      <c r="D41" s="130" t="s">
        <v>69</v>
      </c>
      <c r="E41" s="12" t="s">
        <v>70</v>
      </c>
      <c r="F41" s="347">
        <f>F19+F28</f>
        <v>241067.5</v>
      </c>
      <c r="G41" s="347">
        <f>G19+G28</f>
        <v>0</v>
      </c>
      <c r="H41" s="347">
        <f>H19+H28</f>
        <v>0</v>
      </c>
      <c r="I41" s="11" t="s">
        <v>70</v>
      </c>
      <c r="J41" s="347">
        <f t="shared" ref="J41:T41" si="16">J19+J28</f>
        <v>0</v>
      </c>
      <c r="K41" s="347">
        <f t="shared" si="16"/>
        <v>241067.5</v>
      </c>
      <c r="L41" s="347">
        <f t="shared" si="16"/>
        <v>74177</v>
      </c>
      <c r="M41" s="347">
        <f t="shared" si="16"/>
        <v>2724</v>
      </c>
      <c r="N41" s="347">
        <f t="shared" si="16"/>
        <v>0</v>
      </c>
      <c r="O41" s="347">
        <f t="shared" si="16"/>
        <v>3495</v>
      </c>
      <c r="P41" s="347">
        <f t="shared" si="16"/>
        <v>1030</v>
      </c>
      <c r="Q41" s="347">
        <f t="shared" si="16"/>
        <v>36643</v>
      </c>
      <c r="R41" s="347">
        <f t="shared" si="16"/>
        <v>2119</v>
      </c>
      <c r="S41" s="347">
        <f t="shared" si="16"/>
        <v>120188</v>
      </c>
      <c r="T41" s="347">
        <f t="shared" si="16"/>
        <v>361255.5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3" t="s">
        <v>71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3" t="s">
        <v>72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339" t="s">
        <v>161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339" t="s">
        <v>162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339" t="s">
        <v>163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181" t="s">
        <v>10</v>
      </c>
      <c r="C48" s="182"/>
      <c r="D48" s="182"/>
      <c r="E48" s="182"/>
      <c r="F48" s="182"/>
      <c r="G48" s="182"/>
      <c r="H48" s="182"/>
      <c r="I48" s="182"/>
      <c r="J48" s="183"/>
      <c r="K48" s="184"/>
      <c r="L48" s="185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186" t="s">
        <v>76</v>
      </c>
      <c r="C49" s="187"/>
      <c r="D49" s="187"/>
      <c r="E49" s="187"/>
      <c r="F49" s="187"/>
      <c r="G49" s="187"/>
      <c r="H49" s="187"/>
      <c r="I49" s="187"/>
      <c r="J49" s="187"/>
      <c r="K49" s="187"/>
      <c r="L49" s="18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189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190" t="s">
        <v>21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89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191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28"/>
      <c r="B52" s="192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93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1"/>
      <c r="B53" s="194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95" t="s">
        <v>89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4" t="s">
        <v>45</v>
      </c>
      <c r="B54" s="196" t="s">
        <v>46</v>
      </c>
      <c r="C54" s="197" t="s">
        <v>90</v>
      </c>
      <c r="D54" s="197" t="s">
        <v>48</v>
      </c>
      <c r="E54" s="197"/>
      <c r="F54" s="198" t="s">
        <v>91</v>
      </c>
      <c r="G54" s="198" t="s">
        <v>91</v>
      </c>
      <c r="H54" s="198" t="s">
        <v>92</v>
      </c>
      <c r="I54" s="198" t="s">
        <v>93</v>
      </c>
      <c r="J54" s="198" t="s">
        <v>93</v>
      </c>
      <c r="K54" s="198" t="s">
        <v>94</v>
      </c>
      <c r="L54" s="199" t="s">
        <v>55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0">
        <f t="shared" ref="B55:D57" si="17">+B16</f>
        <v>6100</v>
      </c>
      <c r="C55" s="50" t="str">
        <f t="shared" si="17"/>
        <v>Program Coordinator I</v>
      </c>
      <c r="D55" s="144" t="str">
        <f t="shared" si="17"/>
        <v>Hattori III, Baltazar (50%) (04/07/2025)</v>
      </c>
      <c r="E55" s="334">
        <v>0</v>
      </c>
      <c r="F55" s="334">
        <v>0</v>
      </c>
      <c r="G55" s="334">
        <v>0</v>
      </c>
      <c r="H55" s="334">
        <v>0</v>
      </c>
      <c r="I55" s="334">
        <v>0</v>
      </c>
      <c r="J55" s="334">
        <v>0</v>
      </c>
      <c r="K55" s="334">
        <v>0</v>
      </c>
      <c r="L55" s="33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>A55+1</f>
        <v>2</v>
      </c>
      <c r="B56" s="50">
        <f t="shared" si="17"/>
        <v>7131</v>
      </c>
      <c r="C56" s="50" t="str">
        <f t="shared" si="17"/>
        <v xml:space="preserve">Program Coordinator III </v>
      </c>
      <c r="D56" s="144" t="str">
        <f t="shared" si="17"/>
        <v>Bamba, Tammy (7/28/2025)</v>
      </c>
      <c r="E56" s="334">
        <v>0</v>
      </c>
      <c r="F56" s="334">
        <v>0</v>
      </c>
      <c r="G56" s="334">
        <v>0</v>
      </c>
      <c r="H56" s="334">
        <v>0</v>
      </c>
      <c r="I56" s="334">
        <v>0</v>
      </c>
      <c r="J56" s="334">
        <v>0</v>
      </c>
      <c r="K56" s="334">
        <v>0</v>
      </c>
      <c r="L56" s="335">
        <f t="shared" ref="L56:L58" si="18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21.75">
      <c r="A57" s="6">
        <f t="shared" ref="A57:A79" si="19">A56+1</f>
        <v>3</v>
      </c>
      <c r="B57" s="50">
        <f t="shared" si="17"/>
        <v>6569</v>
      </c>
      <c r="C57" s="50" t="str">
        <f t="shared" si="17"/>
        <v>Administrative Assistant</v>
      </c>
      <c r="D57" s="144" t="str">
        <f t="shared" si="17"/>
        <v>Mendiola-Gogue, Ralia (50%) (12/30/2024)</v>
      </c>
      <c r="E57" s="334">
        <v>0</v>
      </c>
      <c r="F57" s="334">
        <v>0</v>
      </c>
      <c r="G57" s="334">
        <v>0</v>
      </c>
      <c r="H57" s="334">
        <v>0</v>
      </c>
      <c r="I57" s="334">
        <v>0</v>
      </c>
      <c r="J57" s="334">
        <v>0</v>
      </c>
      <c r="K57" s="334">
        <v>0</v>
      </c>
      <c r="L57" s="335">
        <f t="shared" si="18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21.75">
      <c r="A58" s="6">
        <f t="shared" si="19"/>
        <v>4</v>
      </c>
      <c r="B58" s="50">
        <f>+B22</f>
        <v>6320</v>
      </c>
      <c r="C58" s="50" t="str">
        <f>+C22</f>
        <v>Word Processing Secretary II</v>
      </c>
      <c r="D58" s="144" t="str">
        <f>+D22</f>
        <v>VACANT (R. Carman - 04/18/2025)</v>
      </c>
      <c r="E58" s="334">
        <v>0</v>
      </c>
      <c r="F58" s="334">
        <v>0</v>
      </c>
      <c r="G58" s="334">
        <v>0</v>
      </c>
      <c r="H58" s="334">
        <v>0</v>
      </c>
      <c r="I58" s="334">
        <v>0</v>
      </c>
      <c r="J58" s="334">
        <v>0</v>
      </c>
      <c r="K58" s="334">
        <v>0</v>
      </c>
      <c r="L58" s="335">
        <f t="shared" si="18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ht="21.75">
      <c r="A59" s="6">
        <f t="shared" ref="A59:A63" si="20">A58+1</f>
        <v>5</v>
      </c>
      <c r="B59" s="50">
        <f t="shared" ref="B59:D59" si="21">+B23</f>
        <v>6376</v>
      </c>
      <c r="C59" s="50" t="str">
        <f t="shared" si="21"/>
        <v>Word Processing Secretary II</v>
      </c>
      <c r="D59" s="144" t="str">
        <f t="shared" si="21"/>
        <v>VACANT
 (Recruitment in progress)</v>
      </c>
      <c r="E59" s="334">
        <v>0</v>
      </c>
      <c r="F59" s="334">
        <v>0</v>
      </c>
      <c r="G59" s="334">
        <v>0</v>
      </c>
      <c r="H59" s="334">
        <v>0</v>
      </c>
      <c r="I59" s="334">
        <v>0</v>
      </c>
      <c r="J59" s="334">
        <v>0</v>
      </c>
      <c r="K59" s="334">
        <v>0</v>
      </c>
      <c r="L59" s="335">
        <f t="shared" ref="L59:L63" si="22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ht="21.75">
      <c r="A60" s="6">
        <f t="shared" si="20"/>
        <v>6</v>
      </c>
      <c r="B60" s="50">
        <f t="shared" ref="B60:D60" si="23">+B24</f>
        <v>6675</v>
      </c>
      <c r="C60" s="50" t="str">
        <f t="shared" si="23"/>
        <v xml:space="preserve">Word Processing Secretary II </v>
      </c>
      <c r="D60" s="144" t="str">
        <f t="shared" si="23"/>
        <v>VACANT
 (Recruitment in progress)</v>
      </c>
      <c r="E60" s="334">
        <v>0</v>
      </c>
      <c r="F60" s="334">
        <v>0</v>
      </c>
      <c r="G60" s="334">
        <v>0</v>
      </c>
      <c r="H60" s="334">
        <v>0</v>
      </c>
      <c r="I60" s="334">
        <v>0</v>
      </c>
      <c r="J60" s="334">
        <v>0</v>
      </c>
      <c r="K60" s="334">
        <v>0</v>
      </c>
      <c r="L60" s="335">
        <f t="shared" si="22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0"/>
        <v>7</v>
      </c>
      <c r="B61" s="50">
        <f t="shared" ref="B61:D61" si="24">+B25</f>
        <v>6330</v>
      </c>
      <c r="C61" s="50" t="str">
        <f t="shared" si="24"/>
        <v>HPLO Administrator</v>
      </c>
      <c r="D61" s="144" t="str">
        <f t="shared" si="24"/>
        <v>VACANT (50%)</v>
      </c>
      <c r="E61" s="334">
        <v>0</v>
      </c>
      <c r="F61" s="334">
        <v>0</v>
      </c>
      <c r="G61" s="334">
        <v>0</v>
      </c>
      <c r="H61" s="334">
        <v>0</v>
      </c>
      <c r="I61" s="334">
        <v>0</v>
      </c>
      <c r="J61" s="334">
        <v>0</v>
      </c>
      <c r="K61" s="334">
        <v>0</v>
      </c>
      <c r="L61" s="335">
        <f t="shared" si="22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0"/>
        <v>8</v>
      </c>
      <c r="B62" s="50">
        <f t="shared" ref="B62:D62" si="25">+B26</f>
        <v>7132</v>
      </c>
      <c r="C62" s="50" t="str">
        <f t="shared" si="25"/>
        <v>Board Investigator</v>
      </c>
      <c r="D62" s="144" t="str">
        <f t="shared" si="25"/>
        <v xml:space="preserve">VACANT </v>
      </c>
      <c r="E62" s="334">
        <v>0</v>
      </c>
      <c r="F62" s="334">
        <v>0</v>
      </c>
      <c r="G62" s="334">
        <v>0</v>
      </c>
      <c r="H62" s="334">
        <v>0</v>
      </c>
      <c r="I62" s="334">
        <v>0</v>
      </c>
      <c r="J62" s="334">
        <v>0</v>
      </c>
      <c r="K62" s="334">
        <v>0</v>
      </c>
      <c r="L62" s="335">
        <f t="shared" si="22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0"/>
        <v>9</v>
      </c>
      <c r="B63" s="50">
        <f t="shared" ref="B63:D63" si="26">+B27</f>
        <v>6855</v>
      </c>
      <c r="C63" s="50" t="str">
        <f t="shared" si="26"/>
        <v>Management Analyst I</v>
      </c>
      <c r="D63" s="144" t="str">
        <f t="shared" si="26"/>
        <v>VACANT</v>
      </c>
      <c r="E63" s="334">
        <v>0</v>
      </c>
      <c r="F63" s="334">
        <v>0</v>
      </c>
      <c r="G63" s="334">
        <v>0</v>
      </c>
      <c r="H63" s="334">
        <v>0</v>
      </c>
      <c r="I63" s="334">
        <v>0</v>
      </c>
      <c r="J63" s="334">
        <v>0</v>
      </c>
      <c r="K63" s="334">
        <v>0</v>
      </c>
      <c r="L63" s="335">
        <f t="shared" si="22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9"/>
        <v>10</v>
      </c>
      <c r="B64" s="50"/>
      <c r="C64" s="50"/>
      <c r="D64" s="50"/>
      <c r="E64" s="26"/>
      <c r="F64" s="26"/>
      <c r="G64" s="26"/>
      <c r="H64" s="26"/>
      <c r="I64" s="26"/>
      <c r="J64" s="26"/>
      <c r="K64" s="26"/>
      <c r="L64" s="79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9"/>
        <v>11</v>
      </c>
      <c r="B65" s="50"/>
      <c r="C65" s="50"/>
      <c r="D65" s="50"/>
      <c r="E65" s="26"/>
      <c r="F65" s="26"/>
      <c r="G65" s="26"/>
      <c r="H65" s="26"/>
      <c r="I65" s="26"/>
      <c r="J65" s="26"/>
      <c r="K65" s="26"/>
      <c r="L65" s="79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9"/>
        <v>12</v>
      </c>
      <c r="B66" s="50"/>
      <c r="C66" s="50"/>
      <c r="D66" s="50"/>
      <c r="E66" s="26"/>
      <c r="F66" s="26"/>
      <c r="G66" s="26"/>
      <c r="H66" s="26"/>
      <c r="I66" s="26"/>
      <c r="J66" s="26"/>
      <c r="K66" s="26"/>
      <c r="L66" s="79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9"/>
        <v>13</v>
      </c>
      <c r="B67" s="50"/>
      <c r="C67" s="50"/>
      <c r="D67" s="50"/>
      <c r="E67" s="26"/>
      <c r="F67" s="26"/>
      <c r="G67" s="26"/>
      <c r="H67" s="26"/>
      <c r="I67" s="26"/>
      <c r="J67" s="26"/>
      <c r="K67" s="26"/>
      <c r="L67" s="79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9"/>
        <v>14</v>
      </c>
      <c r="B68" s="50"/>
      <c r="C68" s="50"/>
      <c r="D68" s="50"/>
      <c r="E68" s="26"/>
      <c r="F68" s="26"/>
      <c r="G68" s="26"/>
      <c r="H68" s="26"/>
      <c r="I68" s="26"/>
      <c r="J68" s="26"/>
      <c r="K68" s="26"/>
      <c r="L68" s="79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9"/>
        <v>15</v>
      </c>
      <c r="B69" s="50"/>
      <c r="C69" s="50"/>
      <c r="D69" s="50"/>
      <c r="E69" s="26"/>
      <c r="F69" s="26"/>
      <c r="G69" s="26"/>
      <c r="H69" s="26"/>
      <c r="I69" s="26"/>
      <c r="J69" s="26"/>
      <c r="K69" s="26"/>
      <c r="L69" s="79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9"/>
        <v>16</v>
      </c>
      <c r="B70" s="50"/>
      <c r="C70" s="50"/>
      <c r="D70" s="50"/>
      <c r="E70" s="26"/>
      <c r="F70" s="26"/>
      <c r="G70" s="26"/>
      <c r="H70" s="26"/>
      <c r="I70" s="26"/>
      <c r="J70" s="26"/>
      <c r="K70" s="26"/>
      <c r="L70" s="79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9"/>
        <v>17</v>
      </c>
      <c r="B71" s="50"/>
      <c r="C71" s="50"/>
      <c r="D71" s="50"/>
      <c r="E71" s="26"/>
      <c r="F71" s="26"/>
      <c r="G71" s="26"/>
      <c r="H71" s="26"/>
      <c r="I71" s="26"/>
      <c r="J71" s="26"/>
      <c r="K71" s="26"/>
      <c r="L71" s="79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9"/>
        <v>18</v>
      </c>
      <c r="B72" s="50"/>
      <c r="C72" s="50"/>
      <c r="D72" s="50"/>
      <c r="E72" s="26"/>
      <c r="F72" s="26"/>
      <c r="G72" s="26"/>
      <c r="H72" s="26"/>
      <c r="I72" s="26"/>
      <c r="J72" s="26"/>
      <c r="K72" s="26"/>
      <c r="L72" s="79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9"/>
        <v>19</v>
      </c>
      <c r="B73" s="50"/>
      <c r="C73" s="50"/>
      <c r="D73" s="50"/>
      <c r="E73" s="26"/>
      <c r="F73" s="26"/>
      <c r="G73" s="26"/>
      <c r="H73" s="26"/>
      <c r="I73" s="26"/>
      <c r="J73" s="26"/>
      <c r="K73" s="26"/>
      <c r="L73" s="79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19"/>
        <v>20</v>
      </c>
      <c r="B74" s="50"/>
      <c r="C74" s="50"/>
      <c r="D74" s="50"/>
      <c r="E74" s="26"/>
      <c r="F74" s="26"/>
      <c r="G74" s="26"/>
      <c r="H74" s="26"/>
      <c r="I74" s="26"/>
      <c r="J74" s="26"/>
      <c r="K74" s="26"/>
      <c r="L74" s="79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19"/>
        <v>21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9"/>
        <v>22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9"/>
        <v>23</v>
      </c>
      <c r="B77" s="50"/>
      <c r="C77" s="50"/>
      <c r="D77" s="50"/>
      <c r="E77" s="26"/>
      <c r="F77" s="26"/>
      <c r="G77" s="26"/>
      <c r="H77" s="26"/>
      <c r="I77" s="26"/>
      <c r="J77" s="26"/>
      <c r="K77" s="26"/>
      <c r="L77" s="79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9"/>
        <v>24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9"/>
        <v>25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30" t="s">
        <v>69</v>
      </c>
      <c r="E80" s="10">
        <f t="shared" ref="E80:L80" si="27">SUM(E55:E79)</f>
        <v>0</v>
      </c>
      <c r="F80" s="10">
        <f t="shared" si="27"/>
        <v>0</v>
      </c>
      <c r="G80" s="10">
        <f t="shared" si="27"/>
        <v>0</v>
      </c>
      <c r="H80" s="10">
        <f t="shared" si="27"/>
        <v>0</v>
      </c>
      <c r="I80" s="10">
        <f t="shared" si="27"/>
        <v>0</v>
      </c>
      <c r="J80" s="10">
        <f t="shared" si="27"/>
        <v>0</v>
      </c>
      <c r="K80" s="10">
        <f t="shared" si="27"/>
        <v>0</v>
      </c>
      <c r="L80" s="10">
        <f t="shared" si="27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 ht="15.75">
      <c r="A87" s="3"/>
      <c r="B87" s="3"/>
      <c r="C87" s="3"/>
      <c r="D87" s="3"/>
      <c r="E87" s="3"/>
      <c r="F87" s="18" t="s">
        <v>0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16" t="s">
        <v>0</v>
      </c>
      <c r="T87" s="3"/>
      <c r="U87" s="1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</sheetData>
  <mergeCells count="6">
    <mergeCell ref="C21:D21"/>
    <mergeCell ref="I13:J14"/>
    <mergeCell ref="A2:C2"/>
    <mergeCell ref="A4:C4"/>
    <mergeCell ref="A6:B6"/>
    <mergeCell ref="A8:B8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8" fitToHeight="0" orientation="landscape" r:id="rId1"/>
  <headerFooter>
    <oddHeader>&amp;C&amp;"Times New Roman,Bold"Government of Guam 
Fiscal Year 2025, Quarter 3
Agency Staffing Pattern</oddHeader>
  </headerFooter>
  <rowBreaks count="1" manualBreakCount="1">
    <brk id="46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8F680-3BC6-4D70-9C76-8C2E645029B1}">
  <sheetPr>
    <tabColor theme="6"/>
    <pageSetUpPr fitToPage="1"/>
  </sheetPr>
  <dimension ref="A1:BV119"/>
  <sheetViews>
    <sheetView view="pageBreakPreview" zoomScaleNormal="100" zoomScaleSheetLayoutView="10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200" customFormat="1" ht="12.75">
      <c r="A2" s="358" t="s">
        <v>1</v>
      </c>
      <c r="B2" s="358"/>
      <c r="C2" s="358"/>
      <c r="D2" s="97" t="s">
        <v>2</v>
      </c>
      <c r="E2" s="16"/>
      <c r="F2" s="16" t="s">
        <v>0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336"/>
      <c r="V2" s="336"/>
      <c r="W2" s="336"/>
      <c r="X2" s="336"/>
      <c r="Y2" s="336"/>
      <c r="Z2" s="336"/>
      <c r="AA2" s="336"/>
      <c r="AB2" s="336"/>
      <c r="AC2" s="336"/>
      <c r="AD2" s="336"/>
      <c r="AE2" s="336"/>
      <c r="AF2" s="336"/>
      <c r="AG2" s="336"/>
      <c r="AH2" s="336"/>
      <c r="AI2" s="336"/>
      <c r="AJ2" s="336"/>
      <c r="AK2" s="336"/>
      <c r="AL2" s="336"/>
      <c r="AM2" s="336"/>
      <c r="AN2" s="336"/>
      <c r="AO2" s="336"/>
      <c r="AP2" s="336"/>
      <c r="AQ2" s="336"/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7"/>
      <c r="BF2" s="337"/>
      <c r="BG2" s="337"/>
      <c r="BH2" s="337"/>
      <c r="BI2" s="337"/>
      <c r="BJ2" s="337"/>
      <c r="BK2" s="337"/>
      <c r="BL2" s="337"/>
      <c r="BM2" s="337"/>
      <c r="BN2" s="337"/>
      <c r="BO2" s="337"/>
      <c r="BP2" s="337"/>
      <c r="BQ2" s="337"/>
      <c r="BR2" s="337"/>
      <c r="BS2" s="337"/>
      <c r="BT2" s="337"/>
      <c r="BU2" s="337"/>
      <c r="BV2" s="337"/>
    </row>
    <row r="3" spans="1:74" s="200" customFormat="1" ht="12.75">
      <c r="A3" s="82"/>
      <c r="B3" s="82"/>
      <c r="C3" s="82"/>
      <c r="D3" s="97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336"/>
      <c r="V3" s="336"/>
      <c r="W3" s="336"/>
      <c r="X3" s="336"/>
      <c r="Y3" s="336"/>
      <c r="Z3" s="336"/>
      <c r="AA3" s="336"/>
      <c r="AB3" s="336"/>
      <c r="AC3" s="336"/>
      <c r="AD3" s="336"/>
      <c r="AE3" s="336"/>
      <c r="AF3" s="336"/>
      <c r="AG3" s="336"/>
      <c r="AH3" s="336"/>
      <c r="AI3" s="336"/>
      <c r="AJ3" s="336"/>
      <c r="AK3" s="336"/>
      <c r="AL3" s="336"/>
      <c r="AM3" s="336"/>
      <c r="AN3" s="336"/>
      <c r="AO3" s="336"/>
      <c r="AP3" s="336"/>
      <c r="AQ3" s="336"/>
      <c r="AR3" s="336"/>
      <c r="AS3" s="336"/>
      <c r="AT3" s="336"/>
      <c r="AU3" s="336"/>
      <c r="AV3" s="336"/>
      <c r="AW3" s="336"/>
      <c r="AX3" s="336"/>
      <c r="AY3" s="336"/>
      <c r="AZ3" s="336"/>
      <c r="BA3" s="336"/>
      <c r="BB3" s="336"/>
      <c r="BC3" s="336"/>
      <c r="BD3" s="336"/>
      <c r="BE3" s="337"/>
      <c r="BF3" s="337"/>
      <c r="BG3" s="337"/>
      <c r="BH3" s="337"/>
      <c r="BI3" s="337"/>
      <c r="BJ3" s="337"/>
      <c r="BK3" s="337"/>
      <c r="BL3" s="337"/>
      <c r="BM3" s="337"/>
      <c r="BN3" s="337"/>
      <c r="BO3" s="337"/>
      <c r="BP3" s="337"/>
      <c r="BQ3" s="337"/>
      <c r="BR3" s="337"/>
      <c r="BS3" s="337"/>
      <c r="BT3" s="337"/>
      <c r="BU3" s="337"/>
      <c r="BV3" s="337"/>
    </row>
    <row r="4" spans="1:74" s="200" customFormat="1" ht="12.75">
      <c r="A4" s="358" t="s">
        <v>3</v>
      </c>
      <c r="B4" s="358"/>
      <c r="C4" s="358"/>
      <c r="D4" s="97" t="s">
        <v>4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36"/>
      <c r="BA4" s="336"/>
      <c r="BB4" s="336"/>
      <c r="BC4" s="336"/>
      <c r="BD4" s="336"/>
      <c r="BE4" s="337"/>
      <c r="BF4" s="337"/>
      <c r="BG4" s="337"/>
      <c r="BH4" s="337"/>
      <c r="BI4" s="337"/>
      <c r="BJ4" s="337"/>
      <c r="BK4" s="337"/>
      <c r="BL4" s="337"/>
      <c r="BM4" s="337"/>
      <c r="BN4" s="337"/>
      <c r="BO4" s="337"/>
      <c r="BP4" s="337"/>
      <c r="BQ4" s="337"/>
      <c r="BR4" s="337"/>
      <c r="BS4" s="337"/>
      <c r="BT4" s="337"/>
      <c r="BU4" s="337"/>
      <c r="BV4" s="337"/>
    </row>
    <row r="5" spans="1:74" s="200" customFormat="1" ht="12.75">
      <c r="A5" s="82"/>
      <c r="B5" s="82"/>
      <c r="C5" s="82"/>
      <c r="D5" s="97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6"/>
      <c r="AX5" s="336"/>
      <c r="AY5" s="336"/>
      <c r="AZ5" s="336"/>
      <c r="BA5" s="336"/>
      <c r="BB5" s="336"/>
      <c r="BC5" s="336"/>
      <c r="BD5" s="336"/>
      <c r="BE5" s="337"/>
      <c r="BF5" s="337"/>
      <c r="BG5" s="337"/>
      <c r="BH5" s="337"/>
      <c r="BI5" s="337"/>
      <c r="BJ5" s="337"/>
      <c r="BK5" s="337"/>
      <c r="BL5" s="337"/>
      <c r="BM5" s="337"/>
      <c r="BN5" s="337"/>
      <c r="BO5" s="337"/>
      <c r="BP5" s="337"/>
      <c r="BQ5" s="337"/>
      <c r="BR5" s="337"/>
      <c r="BS5" s="337"/>
      <c r="BT5" s="337"/>
      <c r="BU5" s="337"/>
      <c r="BV5" s="337"/>
    </row>
    <row r="6" spans="1:74" s="200" customFormat="1" ht="12.75">
      <c r="A6" s="358" t="s">
        <v>5</v>
      </c>
      <c r="B6" s="358"/>
      <c r="C6" s="82"/>
      <c r="D6" s="16" t="s">
        <v>247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6"/>
      <c r="AX6" s="336"/>
      <c r="AY6" s="336"/>
      <c r="AZ6" s="336"/>
      <c r="BA6" s="336"/>
      <c r="BB6" s="336"/>
      <c r="BC6" s="336"/>
      <c r="BD6" s="336"/>
      <c r="BE6" s="337"/>
      <c r="BF6" s="337"/>
      <c r="BG6" s="337"/>
      <c r="BH6" s="337"/>
      <c r="BI6" s="337"/>
      <c r="BJ6" s="337"/>
      <c r="BK6" s="337"/>
      <c r="BL6" s="337"/>
      <c r="BM6" s="337"/>
      <c r="BN6" s="337"/>
      <c r="BO6" s="337"/>
      <c r="BP6" s="337"/>
      <c r="BQ6" s="337"/>
      <c r="BR6" s="337"/>
      <c r="BS6" s="337"/>
      <c r="BT6" s="337"/>
      <c r="BU6" s="337"/>
      <c r="BV6" s="337"/>
    </row>
    <row r="7" spans="1:74" s="200" customFormat="1" ht="12.75">
      <c r="A7" s="82"/>
      <c r="B7" s="82"/>
      <c r="C7" s="82"/>
      <c r="D7" s="97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336"/>
      <c r="AG7" s="336"/>
      <c r="AH7" s="336"/>
      <c r="AI7" s="336"/>
      <c r="AJ7" s="336"/>
      <c r="AK7" s="336"/>
      <c r="AL7" s="336"/>
      <c r="AM7" s="336"/>
      <c r="AN7" s="336"/>
      <c r="AO7" s="336"/>
      <c r="AP7" s="336"/>
      <c r="AQ7" s="336"/>
      <c r="AR7" s="336"/>
      <c r="AS7" s="336"/>
      <c r="AT7" s="336"/>
      <c r="AU7" s="336"/>
      <c r="AV7" s="336"/>
      <c r="AW7" s="336"/>
      <c r="AX7" s="336"/>
      <c r="AY7" s="336"/>
      <c r="AZ7" s="336"/>
      <c r="BA7" s="336"/>
      <c r="BB7" s="336"/>
      <c r="BC7" s="336"/>
      <c r="BD7" s="336"/>
      <c r="BE7" s="337"/>
      <c r="BF7" s="337"/>
      <c r="BG7" s="337"/>
      <c r="BH7" s="337"/>
      <c r="BI7" s="337"/>
      <c r="BJ7" s="337"/>
      <c r="BK7" s="337"/>
      <c r="BL7" s="337"/>
      <c r="BM7" s="337"/>
      <c r="BN7" s="337"/>
      <c r="BO7" s="337"/>
      <c r="BP7" s="337"/>
      <c r="BQ7" s="337"/>
      <c r="BR7" s="337"/>
      <c r="BS7" s="337"/>
      <c r="BT7" s="337"/>
      <c r="BU7" s="337"/>
      <c r="BV7" s="337"/>
    </row>
    <row r="8" spans="1:74" s="200" customFormat="1" ht="12.75">
      <c r="A8" s="358" t="s">
        <v>7</v>
      </c>
      <c r="B8" s="358"/>
      <c r="D8" s="97" t="s">
        <v>125</v>
      </c>
      <c r="E8" s="97" t="s">
        <v>248</v>
      </c>
      <c r="F8" s="16"/>
      <c r="G8" s="16"/>
      <c r="H8" s="16"/>
      <c r="I8" s="16"/>
      <c r="J8" s="16"/>
      <c r="K8" s="16"/>
      <c r="L8" s="338"/>
      <c r="M8" s="338"/>
      <c r="N8" s="338"/>
      <c r="O8" s="338"/>
      <c r="P8" s="338"/>
      <c r="Q8" s="338"/>
      <c r="R8" s="338"/>
      <c r="S8" s="338"/>
      <c r="T8" s="1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336"/>
      <c r="AG8" s="336"/>
      <c r="AH8" s="336"/>
      <c r="AI8" s="336"/>
      <c r="AJ8" s="336"/>
      <c r="AK8" s="336"/>
      <c r="AL8" s="336"/>
      <c r="AM8" s="336"/>
      <c r="AN8" s="336"/>
      <c r="AO8" s="336"/>
      <c r="AP8" s="336"/>
      <c r="AQ8" s="336"/>
      <c r="AR8" s="336"/>
      <c r="AS8" s="336"/>
      <c r="AT8" s="336"/>
      <c r="AU8" s="336"/>
      <c r="AV8" s="336"/>
      <c r="AW8" s="336"/>
      <c r="AX8" s="336"/>
      <c r="AY8" s="336"/>
      <c r="AZ8" s="336"/>
      <c r="BA8" s="336"/>
      <c r="BB8" s="336"/>
      <c r="BC8" s="336"/>
      <c r="BD8" s="336"/>
      <c r="BE8" s="337"/>
      <c r="BF8" s="337"/>
      <c r="BG8" s="337"/>
      <c r="BH8" s="337"/>
      <c r="BI8" s="337"/>
      <c r="BJ8" s="337"/>
      <c r="BK8" s="337"/>
      <c r="BL8" s="337"/>
      <c r="BM8" s="337"/>
      <c r="BN8" s="337"/>
      <c r="BO8" s="337"/>
      <c r="BP8" s="337"/>
      <c r="BQ8" s="337"/>
      <c r="BR8" s="337"/>
      <c r="BS8" s="337"/>
      <c r="BT8" s="337"/>
      <c r="BU8" s="337"/>
      <c r="BV8" s="337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34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202" t="s">
        <v>54</v>
      </c>
      <c r="K15" s="28" t="s">
        <v>55</v>
      </c>
      <c r="L15" s="104" t="s">
        <v>211</v>
      </c>
      <c r="M15" s="25" t="s">
        <v>57</v>
      </c>
      <c r="N15" s="25" t="s">
        <v>58</v>
      </c>
      <c r="O15" s="25" t="s">
        <v>59</v>
      </c>
      <c r="P15" s="27" t="s">
        <v>60</v>
      </c>
      <c r="Q15" s="43" t="s">
        <v>61</v>
      </c>
      <c r="R15" s="49" t="s">
        <v>61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s="215" customFormat="1" ht="22.5" thickTop="1">
      <c r="A16" s="6">
        <v>1</v>
      </c>
      <c r="B16" s="101">
        <v>6100</v>
      </c>
      <c r="C16" s="105" t="s">
        <v>196</v>
      </c>
      <c r="D16" s="146" t="s">
        <v>236</v>
      </c>
      <c r="E16" s="51" t="s">
        <v>145</v>
      </c>
      <c r="F16" s="210">
        <f>41372*0.5</f>
        <v>20686</v>
      </c>
      <c r="G16" s="210">
        <v>0</v>
      </c>
      <c r="H16" s="210">
        <f>+L55</f>
        <v>0</v>
      </c>
      <c r="I16" s="8"/>
      <c r="J16" s="210">
        <v>0</v>
      </c>
      <c r="K16" s="210">
        <f>(+F16+G16+H16+J16)</f>
        <v>20686</v>
      </c>
      <c r="L16" s="76">
        <f>+ROUND((K16*0.3077),0)</f>
        <v>6365</v>
      </c>
      <c r="M16" s="210">
        <f>ROUNDUP((19.01*26)*0.5,0)</f>
        <v>248</v>
      </c>
      <c r="N16" s="15">
        <v>0</v>
      </c>
      <c r="O16" s="15">
        <f>ROUND((K16*0.0145),0)</f>
        <v>300</v>
      </c>
      <c r="P16" s="15">
        <f>ROUND((7.2*26)*0.5,0)</f>
        <v>94</v>
      </c>
      <c r="Q16" s="349">
        <f>ROUND((153.62*26)*0.5,0)</f>
        <v>1997</v>
      </c>
      <c r="R16" s="349">
        <f>ROUND((11.46*26)*0.5,0)</f>
        <v>149</v>
      </c>
      <c r="S16" s="15">
        <f>+L16+M16+N16+O16+P16+Q16+R16</f>
        <v>9153</v>
      </c>
      <c r="T16" s="15">
        <f>+K16+S16</f>
        <v>29839</v>
      </c>
      <c r="U16" s="213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</row>
    <row r="17" spans="1:56" s="215" customFormat="1" ht="23.25" customHeight="1">
      <c r="A17" s="6">
        <f t="shared" ref="A17:A40" si="0">A16+1</f>
        <v>2</v>
      </c>
      <c r="B17" s="96">
        <v>6569</v>
      </c>
      <c r="C17" s="112" t="s">
        <v>173</v>
      </c>
      <c r="D17" s="146" t="s">
        <v>239</v>
      </c>
      <c r="E17" s="112" t="s">
        <v>221</v>
      </c>
      <c r="F17" s="348">
        <f>37913*0.5</f>
        <v>18956.5</v>
      </c>
      <c r="G17" s="238">
        <v>0</v>
      </c>
      <c r="H17" s="241">
        <f t="shared" ref="H17" si="1">+L56</f>
        <v>0</v>
      </c>
      <c r="I17" s="8"/>
      <c r="J17" s="340">
        <v>0</v>
      </c>
      <c r="K17" s="239">
        <f>(+F17+G17+H17+J17)</f>
        <v>18956.5</v>
      </c>
      <c r="L17" s="136">
        <f>+ROUND((K17*0.3077),0)</f>
        <v>5833</v>
      </c>
      <c r="M17" s="239">
        <f>ROUNDUP((19.01*26)*0.5,0)</f>
        <v>248</v>
      </c>
      <c r="N17" s="136">
        <v>0</v>
      </c>
      <c r="O17" s="136">
        <f>ROUND((K17*0.0145),0)</f>
        <v>275</v>
      </c>
      <c r="P17" s="136">
        <f>ROUND((7.2*26)*0.5,0)</f>
        <v>94</v>
      </c>
      <c r="Q17" s="306">
        <f>ROUND((266.5*26)*0.5,0)</f>
        <v>3465</v>
      </c>
      <c r="R17" s="306">
        <f>ROUND((15.15*26)*0.5,0)</f>
        <v>197</v>
      </c>
      <c r="S17" s="136">
        <f t="shared" ref="S17" si="2">+L17+M17+N17+O17+P17+Q17+R17</f>
        <v>10112</v>
      </c>
      <c r="T17" s="136">
        <f t="shared" ref="T17" si="3">+K17+S17</f>
        <v>29068.5</v>
      </c>
      <c r="U17" s="213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</row>
    <row r="18" spans="1:56">
      <c r="A18" s="6">
        <f t="shared" si="0"/>
        <v>3</v>
      </c>
      <c r="B18" s="101"/>
      <c r="C18" s="100"/>
      <c r="D18" s="102"/>
      <c r="E18" s="102"/>
      <c r="F18" s="7"/>
      <c r="G18" s="7"/>
      <c r="H18" s="80"/>
      <c r="I18" s="8"/>
      <c r="J18" s="32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</row>
    <row r="19" spans="1:56">
      <c r="A19" s="6">
        <f t="shared" si="0"/>
        <v>4</v>
      </c>
      <c r="B19" s="101"/>
      <c r="C19" s="100"/>
      <c r="D19" s="102"/>
      <c r="E19" s="102"/>
      <c r="F19" s="7"/>
      <c r="G19" s="7"/>
      <c r="H19" s="80"/>
      <c r="I19" s="8"/>
      <c r="J19" s="32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"/>
      <c r="V19" s="2"/>
      <c r="W19" s="2"/>
      <c r="X19" s="2"/>
      <c r="Y19" s="2"/>
      <c r="Z19" s="2"/>
      <c r="AA19" s="2"/>
    </row>
    <row r="20" spans="1:56">
      <c r="A20" s="6">
        <f t="shared" si="0"/>
        <v>5</v>
      </c>
      <c r="B20" s="101"/>
      <c r="C20" s="100"/>
      <c r="D20" s="102"/>
      <c r="E20" s="102"/>
      <c r="F20" s="7"/>
      <c r="G20" s="7"/>
      <c r="H20" s="80"/>
      <c r="I20" s="123"/>
      <c r="J20" s="161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"/>
      <c r="V20" s="2"/>
      <c r="W20" s="2"/>
      <c r="X20" s="2"/>
      <c r="Y20" s="2"/>
      <c r="Z20" s="2"/>
      <c r="AA20" s="2"/>
    </row>
    <row r="21" spans="1:56">
      <c r="A21" s="6">
        <f t="shared" si="0"/>
        <v>6</v>
      </c>
      <c r="B21" s="101"/>
      <c r="C21" s="100"/>
      <c r="D21" s="102"/>
      <c r="E21" s="102"/>
      <c r="F21" s="7"/>
      <c r="G21" s="7"/>
      <c r="H21" s="80"/>
      <c r="I21" s="170"/>
      <c r="J21" s="171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"/>
      <c r="V21" s="2"/>
      <c r="W21" s="2"/>
      <c r="X21" s="2"/>
      <c r="Y21" s="2"/>
      <c r="Z21" s="2"/>
      <c r="AA21" s="2"/>
    </row>
    <row r="22" spans="1:56">
      <c r="A22" s="106">
        <f t="shared" si="0"/>
        <v>7</v>
      </c>
      <c r="B22" s="117"/>
      <c r="C22" s="172"/>
      <c r="D22" s="102"/>
      <c r="E22" s="102"/>
      <c r="F22" s="173"/>
      <c r="G22" s="173"/>
      <c r="H22" s="80"/>
      <c r="I22" s="174"/>
      <c r="J22" s="175"/>
      <c r="K22" s="107"/>
      <c r="L22" s="14"/>
      <c r="M22" s="14"/>
      <c r="N22" s="107"/>
      <c r="O22" s="107"/>
      <c r="P22" s="14"/>
      <c r="Q22" s="14"/>
      <c r="R22" s="14"/>
      <c r="S22" s="107"/>
      <c r="T22" s="107"/>
      <c r="U22" s="1"/>
      <c r="V22" s="2"/>
      <c r="W22" s="2"/>
      <c r="X22" s="2"/>
      <c r="Y22" s="2"/>
      <c r="Z22" s="2"/>
      <c r="AA22" s="2"/>
    </row>
    <row r="23" spans="1:56">
      <c r="A23" s="106">
        <f t="shared" si="0"/>
        <v>8</v>
      </c>
      <c r="B23" s="176"/>
      <c r="C23" s="177"/>
      <c r="D23" s="332"/>
      <c r="E23" s="102"/>
      <c r="F23" s="173"/>
      <c r="G23" s="173"/>
      <c r="H23" s="80"/>
      <c r="I23" s="174"/>
      <c r="J23" s="175"/>
      <c r="K23" s="107"/>
      <c r="L23" s="14"/>
      <c r="M23" s="14"/>
      <c r="N23" s="107"/>
      <c r="O23" s="107"/>
      <c r="P23" s="14"/>
      <c r="Q23" s="14"/>
      <c r="R23" s="14"/>
      <c r="S23" s="107"/>
      <c r="T23" s="107"/>
      <c r="U23" s="1"/>
      <c r="V23" s="2"/>
      <c r="W23" s="2"/>
      <c r="X23" s="2"/>
      <c r="Y23" s="2"/>
      <c r="Z23" s="2"/>
      <c r="AA23" s="2"/>
    </row>
    <row r="24" spans="1:56">
      <c r="A24" s="106">
        <f t="shared" si="0"/>
        <v>9</v>
      </c>
      <c r="B24" s="117"/>
      <c r="C24" s="172"/>
      <c r="D24" s="119"/>
      <c r="E24" s="178"/>
      <c r="F24" s="173"/>
      <c r="G24" s="173"/>
      <c r="H24" s="80"/>
      <c r="I24" s="174"/>
      <c r="J24" s="175"/>
      <c r="K24" s="107"/>
      <c r="L24" s="14"/>
      <c r="M24" s="14"/>
      <c r="N24" s="107"/>
      <c r="O24" s="107"/>
      <c r="P24" s="14"/>
      <c r="Q24" s="14"/>
      <c r="R24" s="14"/>
      <c r="S24" s="107"/>
      <c r="T24" s="107"/>
      <c r="U24" s="1"/>
      <c r="V24" s="2"/>
      <c r="W24" s="2"/>
      <c r="X24" s="2"/>
      <c r="Y24" s="2"/>
      <c r="Z24" s="2"/>
      <c r="AA24" s="2"/>
    </row>
    <row r="25" spans="1:56">
      <c r="A25" s="6">
        <f t="shared" si="0"/>
        <v>10</v>
      </c>
      <c r="B25" s="101"/>
      <c r="C25" s="100"/>
      <c r="D25" s="102"/>
      <c r="E25" s="102"/>
      <c r="F25" s="7"/>
      <c r="G25" s="7"/>
      <c r="H25" s="80"/>
      <c r="I25" s="170"/>
      <c r="J25" s="171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"/>
      <c r="V25" s="2"/>
      <c r="W25" s="2"/>
      <c r="X25" s="2"/>
      <c r="Y25" s="2"/>
      <c r="Z25" s="2"/>
      <c r="AA25" s="2"/>
    </row>
    <row r="26" spans="1:56">
      <c r="A26" s="6">
        <f t="shared" si="0"/>
        <v>11</v>
      </c>
      <c r="B26" s="101"/>
      <c r="C26" s="100"/>
      <c r="D26" s="102"/>
      <c r="E26" s="102"/>
      <c r="F26" s="7"/>
      <c r="G26" s="7"/>
      <c r="H26" s="80"/>
      <c r="I26" s="170"/>
      <c r="J26" s="171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"/>
      <c r="V26" s="2"/>
      <c r="W26" s="2"/>
      <c r="X26" s="2"/>
      <c r="Y26" s="2"/>
      <c r="Z26" s="2"/>
      <c r="AA26" s="2"/>
    </row>
    <row r="27" spans="1:56">
      <c r="A27" s="6">
        <f t="shared" si="0"/>
        <v>12</v>
      </c>
      <c r="B27" s="101"/>
      <c r="C27" s="100"/>
      <c r="D27" s="102"/>
      <c r="E27" s="102"/>
      <c r="F27" s="7"/>
      <c r="G27" s="7"/>
      <c r="H27" s="80"/>
      <c r="I27" s="170"/>
      <c r="J27" s="171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"/>
      <c r="V27" s="2"/>
      <c r="W27" s="2"/>
      <c r="X27" s="2"/>
      <c r="Y27" s="2"/>
      <c r="Z27" s="2"/>
      <c r="AA27" s="2"/>
    </row>
    <row r="28" spans="1:56">
      <c r="A28" s="6">
        <f t="shared" si="0"/>
        <v>13</v>
      </c>
      <c r="B28" s="101"/>
      <c r="C28" s="100"/>
      <c r="D28" s="102"/>
      <c r="E28" s="102"/>
      <c r="F28" s="7"/>
      <c r="G28" s="7"/>
      <c r="H28" s="80"/>
      <c r="I28" s="170"/>
      <c r="J28" s="171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"/>
      <c r="V28" s="2"/>
      <c r="W28" s="2"/>
      <c r="X28" s="2"/>
      <c r="Y28" s="2"/>
      <c r="Z28" s="2"/>
      <c r="AA28" s="2"/>
    </row>
    <row r="29" spans="1:56">
      <c r="A29" s="6">
        <f t="shared" si="0"/>
        <v>14</v>
      </c>
      <c r="B29" s="101"/>
      <c r="C29" s="120"/>
      <c r="D29" s="178"/>
      <c r="E29" s="118"/>
      <c r="F29" s="7"/>
      <c r="G29" s="173"/>
      <c r="H29" s="80"/>
      <c r="I29" s="174"/>
      <c r="J29" s="175"/>
      <c r="K29" s="107"/>
      <c r="L29" s="14"/>
      <c r="M29" s="179"/>
      <c r="N29" s="107"/>
      <c r="O29" s="107"/>
      <c r="P29" s="107"/>
      <c r="Q29" s="180"/>
      <c r="R29" s="180"/>
      <c r="S29" s="107"/>
      <c r="T29" s="107"/>
      <c r="U29" s="1"/>
      <c r="V29" s="2"/>
      <c r="W29" s="2"/>
      <c r="X29" s="2"/>
      <c r="Y29" s="2"/>
      <c r="Z29" s="2"/>
      <c r="AA29" s="2"/>
    </row>
    <row r="30" spans="1:56">
      <c r="A30" s="6">
        <f t="shared" si="0"/>
        <v>15</v>
      </c>
      <c r="B30" s="6"/>
      <c r="C30" s="51"/>
      <c r="D30" s="51"/>
      <c r="E30" s="51"/>
      <c r="F30" s="7"/>
      <c r="G30" s="7"/>
      <c r="H30" s="80"/>
      <c r="I30" s="170"/>
      <c r="J30" s="171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"/>
      <c r="V30" s="2"/>
      <c r="W30" s="2"/>
      <c r="X30" s="2"/>
      <c r="Y30" s="2"/>
      <c r="Z30" s="2"/>
      <c r="AA30" s="2"/>
    </row>
    <row r="31" spans="1:56">
      <c r="A31" s="6">
        <f t="shared" si="0"/>
        <v>16</v>
      </c>
      <c r="B31" s="6"/>
      <c r="C31" s="51"/>
      <c r="D31" s="51"/>
      <c r="E31" s="51"/>
      <c r="F31" s="7"/>
      <c r="G31" s="7"/>
      <c r="H31" s="80"/>
      <c r="I31" s="8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"/>
      <c r="V31" s="2"/>
      <c r="W31" s="2"/>
      <c r="X31" s="2"/>
      <c r="Y31" s="2"/>
      <c r="Z31" s="2"/>
      <c r="AA31" s="2"/>
    </row>
    <row r="32" spans="1:56">
      <c r="A32" s="6">
        <f t="shared" si="0"/>
        <v>17</v>
      </c>
      <c r="B32" s="6"/>
      <c r="C32" s="51"/>
      <c r="D32" s="51"/>
      <c r="E32" s="51"/>
      <c r="F32" s="7"/>
      <c r="G32" s="7"/>
      <c r="H32" s="80"/>
      <c r="I32" s="8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"/>
      <c r="V32" s="2"/>
      <c r="W32" s="2"/>
      <c r="X32" s="2"/>
      <c r="Y32" s="2"/>
      <c r="Z32" s="2"/>
      <c r="AA32" s="2"/>
    </row>
    <row r="33" spans="1:74">
      <c r="A33" s="6">
        <f t="shared" si="0"/>
        <v>18</v>
      </c>
      <c r="B33" s="6"/>
      <c r="C33" s="51"/>
      <c r="D33" s="51"/>
      <c r="E33" s="51"/>
      <c r="F33" s="7"/>
      <c r="G33" s="7"/>
      <c r="H33" s="80"/>
      <c r="I33" s="8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"/>
    </row>
    <row r="34" spans="1:74">
      <c r="A34" s="6">
        <f t="shared" si="0"/>
        <v>19</v>
      </c>
      <c r="B34" s="6"/>
      <c r="C34" s="51"/>
      <c r="D34" s="51"/>
      <c r="E34" s="51"/>
      <c r="F34" s="7"/>
      <c r="G34" s="173"/>
      <c r="H34" s="80"/>
      <c r="I34" s="8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"/>
    </row>
    <row r="35" spans="1:74">
      <c r="A35" s="6">
        <f t="shared" si="0"/>
        <v>20</v>
      </c>
      <c r="B35" s="6"/>
      <c r="C35" s="51"/>
      <c r="D35" s="51"/>
      <c r="E35" s="51"/>
      <c r="F35" s="7"/>
      <c r="G35" s="7"/>
      <c r="H35" s="80"/>
      <c r="I35" s="8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"/>
    </row>
    <row r="36" spans="1:74">
      <c r="A36" s="6">
        <f t="shared" si="0"/>
        <v>21</v>
      </c>
      <c r="B36" s="6"/>
      <c r="C36" s="51"/>
      <c r="D36" s="51"/>
      <c r="E36" s="51"/>
      <c r="F36" s="7"/>
      <c r="G36" s="7"/>
      <c r="H36" s="80"/>
      <c r="I36" s="8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"/>
    </row>
    <row r="37" spans="1:74">
      <c r="A37" s="6">
        <f t="shared" si="0"/>
        <v>22</v>
      </c>
      <c r="B37" s="6"/>
      <c r="C37" s="51"/>
      <c r="D37" s="51"/>
      <c r="E37" s="51"/>
      <c r="F37" s="7"/>
      <c r="G37" s="7"/>
      <c r="H37" s="80"/>
      <c r="I37" s="8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/>
    </row>
    <row r="38" spans="1:74">
      <c r="A38" s="6">
        <f t="shared" si="0"/>
        <v>23</v>
      </c>
      <c r="B38" s="6"/>
      <c r="C38" s="51"/>
      <c r="D38" s="51"/>
      <c r="E38" s="51"/>
      <c r="F38" s="7"/>
      <c r="G38" s="7"/>
      <c r="H38" s="80"/>
      <c r="I38" s="8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"/>
    </row>
    <row r="39" spans="1:74">
      <c r="A39" s="6">
        <f t="shared" si="0"/>
        <v>24</v>
      </c>
      <c r="B39" s="6"/>
      <c r="C39" s="51"/>
      <c r="D39" s="51"/>
      <c r="E39" s="51"/>
      <c r="F39" s="7"/>
      <c r="G39" s="173"/>
      <c r="H39" s="80"/>
      <c r="I39" s="8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"/>
    </row>
    <row r="40" spans="1:74">
      <c r="A40" s="6">
        <f t="shared" si="0"/>
        <v>25</v>
      </c>
      <c r="B40" s="6"/>
      <c r="C40" s="51"/>
      <c r="D40" s="51"/>
      <c r="E40" s="51"/>
      <c r="F40" s="7"/>
      <c r="G40" s="7"/>
      <c r="H40" s="80"/>
      <c r="I40" s="8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"/>
    </row>
    <row r="41" spans="1:74">
      <c r="A41" s="346"/>
      <c r="B41" s="346"/>
      <c r="C41" s="346"/>
      <c r="D41" s="130" t="s">
        <v>69</v>
      </c>
      <c r="E41" s="12" t="s">
        <v>70</v>
      </c>
      <c r="F41" s="347">
        <f>SUM(F16:F40)</f>
        <v>39642.5</v>
      </c>
      <c r="G41" s="347">
        <f t="shared" ref="G41:H41" si="4">SUM(G16:G40)</f>
        <v>0</v>
      </c>
      <c r="H41" s="347">
        <f t="shared" si="4"/>
        <v>0</v>
      </c>
      <c r="I41" s="11" t="s">
        <v>70</v>
      </c>
      <c r="J41" s="347">
        <f>SUM(J16:J40)</f>
        <v>0</v>
      </c>
      <c r="K41" s="347">
        <f t="shared" ref="K41:T41" si="5">SUM(K16:K40)</f>
        <v>39642.5</v>
      </c>
      <c r="L41" s="347">
        <f t="shared" si="5"/>
        <v>12198</v>
      </c>
      <c r="M41" s="347">
        <f t="shared" si="5"/>
        <v>496</v>
      </c>
      <c r="N41" s="347">
        <f t="shared" si="5"/>
        <v>0</v>
      </c>
      <c r="O41" s="347">
        <f t="shared" si="5"/>
        <v>575</v>
      </c>
      <c r="P41" s="347">
        <f t="shared" si="5"/>
        <v>188</v>
      </c>
      <c r="Q41" s="347">
        <f t="shared" si="5"/>
        <v>5462</v>
      </c>
      <c r="R41" s="347">
        <f t="shared" si="5"/>
        <v>346</v>
      </c>
      <c r="S41" s="347">
        <f t="shared" si="5"/>
        <v>19265</v>
      </c>
      <c r="T41" s="347">
        <f t="shared" si="5"/>
        <v>58907.5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6" t="s">
        <v>71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74" ht="12.75">
      <c r="A43" s="16" t="s">
        <v>72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74" ht="12.75">
      <c r="A44" s="103" t="s">
        <v>161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162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163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74" ht="12.75" thickTop="1" thickBot="1">
      <c r="A48" s="3"/>
      <c r="B48" s="181" t="s">
        <v>10</v>
      </c>
      <c r="C48" s="182"/>
      <c r="D48" s="182"/>
      <c r="E48" s="182"/>
      <c r="F48" s="182"/>
      <c r="G48" s="182"/>
      <c r="H48" s="182"/>
      <c r="I48" s="182"/>
      <c r="J48" s="183"/>
      <c r="K48" s="184"/>
      <c r="L48" s="185"/>
      <c r="M48" s="1"/>
      <c r="N48" s="1"/>
      <c r="O48" s="1"/>
      <c r="P48" s="1"/>
      <c r="Q48" s="1"/>
      <c r="R48" s="1"/>
      <c r="S48" s="1"/>
      <c r="T48" s="1"/>
      <c r="U48" s="1"/>
    </row>
    <row r="49" spans="1:21">
      <c r="A49" s="3"/>
      <c r="B49" s="186" t="s">
        <v>76</v>
      </c>
      <c r="C49" s="187"/>
      <c r="D49" s="187"/>
      <c r="E49" s="187"/>
      <c r="F49" s="187"/>
      <c r="G49" s="187"/>
      <c r="H49" s="187"/>
      <c r="I49" s="187"/>
      <c r="J49" s="187"/>
      <c r="K49" s="187"/>
      <c r="L49" s="188"/>
      <c r="M49" s="1"/>
      <c r="N49" s="1"/>
      <c r="O49" s="1"/>
      <c r="P49" s="1"/>
      <c r="Q49" s="1"/>
      <c r="R49" s="1"/>
      <c r="S49" s="1"/>
      <c r="T49" s="1"/>
      <c r="U49" s="1"/>
    </row>
    <row r="50" spans="1:21">
      <c r="A50" s="3"/>
      <c r="B50" s="189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190" t="s">
        <v>21</v>
      </c>
      <c r="M50" s="17"/>
      <c r="N50" s="1"/>
      <c r="O50" s="1"/>
      <c r="P50" s="1"/>
      <c r="Q50" s="1"/>
      <c r="R50" s="1"/>
      <c r="S50" s="1"/>
      <c r="T50" s="1"/>
      <c r="U50" s="1"/>
    </row>
    <row r="51" spans="1:21">
      <c r="A51" s="3"/>
      <c r="B51" s="189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191"/>
      <c r="M51" s="17"/>
      <c r="N51" s="1"/>
      <c r="O51" s="1"/>
      <c r="P51" s="1"/>
      <c r="Q51" s="1"/>
      <c r="R51" s="1"/>
      <c r="S51" s="1"/>
      <c r="T51" s="1"/>
      <c r="U51" s="1"/>
    </row>
    <row r="52" spans="1:21" ht="21.75">
      <c r="A52" s="128"/>
      <c r="B52" s="192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93" t="s">
        <v>0</v>
      </c>
      <c r="M52" s="52"/>
      <c r="N52" s="52"/>
      <c r="O52" s="52"/>
      <c r="P52" s="1"/>
      <c r="Q52" s="1"/>
      <c r="R52" s="1"/>
      <c r="S52" s="1"/>
      <c r="T52" s="1"/>
      <c r="U52" s="1"/>
    </row>
    <row r="53" spans="1:21">
      <c r="A53" s="21"/>
      <c r="B53" s="194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95" t="s">
        <v>89</v>
      </c>
      <c r="M53" s="52"/>
      <c r="N53" s="52"/>
      <c r="O53" s="52"/>
      <c r="P53" s="1"/>
      <c r="Q53" s="1"/>
      <c r="R53" s="1"/>
      <c r="S53" s="1"/>
      <c r="T53" s="1"/>
      <c r="U53" s="1"/>
    </row>
    <row r="54" spans="1:21" ht="12" thickBot="1">
      <c r="A54" s="24" t="s">
        <v>45</v>
      </c>
      <c r="B54" s="196" t="s">
        <v>46</v>
      </c>
      <c r="C54" s="197" t="s">
        <v>90</v>
      </c>
      <c r="D54" s="197" t="s">
        <v>48</v>
      </c>
      <c r="E54" s="197"/>
      <c r="F54" s="198" t="s">
        <v>91</v>
      </c>
      <c r="G54" s="198" t="s">
        <v>91</v>
      </c>
      <c r="H54" s="198" t="s">
        <v>92</v>
      </c>
      <c r="I54" s="198" t="s">
        <v>93</v>
      </c>
      <c r="J54" s="198" t="s">
        <v>93</v>
      </c>
      <c r="K54" s="198" t="s">
        <v>94</v>
      </c>
      <c r="L54" s="199" t="s">
        <v>55</v>
      </c>
      <c r="M54" s="52"/>
      <c r="N54" s="52"/>
      <c r="O54" s="52"/>
      <c r="P54" s="1"/>
      <c r="Q54" s="1"/>
      <c r="R54" s="1"/>
      <c r="S54" s="1"/>
      <c r="T54" s="1"/>
      <c r="U54" s="1"/>
    </row>
    <row r="55" spans="1:21" ht="21.75">
      <c r="A55" s="6">
        <v>1</v>
      </c>
      <c r="B55" s="50">
        <f t="shared" ref="B55:D56" si="6">+B16</f>
        <v>6100</v>
      </c>
      <c r="C55" s="50" t="str">
        <f t="shared" si="6"/>
        <v>Program Coordinator I</v>
      </c>
      <c r="D55" s="144" t="str">
        <f t="shared" si="6"/>
        <v>Hattori III, Baltazar (50%) (04/07/2025)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79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</row>
    <row r="56" spans="1:21" ht="21.75">
      <c r="A56" s="6">
        <f t="shared" ref="A56:A79" si="7">A55+1</f>
        <v>2</v>
      </c>
      <c r="B56" s="50">
        <f t="shared" si="6"/>
        <v>6569</v>
      </c>
      <c r="C56" s="50" t="str">
        <f t="shared" si="6"/>
        <v>Administrative Assistant</v>
      </c>
      <c r="D56" s="144" t="str">
        <f t="shared" si="6"/>
        <v>Mendiola-Gogue, Ralia (50%) (12/30/2024)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" si="8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</row>
    <row r="57" spans="1:21">
      <c r="A57" s="6">
        <f t="shared" si="7"/>
        <v>3</v>
      </c>
      <c r="B57" s="50"/>
      <c r="C57" s="50"/>
      <c r="D57" s="50"/>
      <c r="E57" s="26"/>
      <c r="F57" s="26"/>
      <c r="G57" s="26"/>
      <c r="H57" s="26"/>
      <c r="I57" s="26"/>
      <c r="J57" s="26"/>
      <c r="K57" s="26"/>
      <c r="L57" s="79"/>
      <c r="M57" s="1"/>
      <c r="N57" s="1"/>
      <c r="O57" s="1"/>
      <c r="P57" s="1"/>
      <c r="Q57" s="1"/>
      <c r="R57" s="1"/>
      <c r="S57" s="1"/>
      <c r="T57" s="1"/>
      <c r="U57" s="1"/>
    </row>
    <row r="58" spans="1:21">
      <c r="A58" s="6">
        <f t="shared" si="7"/>
        <v>4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4"/>
      <c r="M58" s="1"/>
      <c r="N58" s="1"/>
      <c r="O58" s="1"/>
      <c r="P58" s="1"/>
      <c r="Q58" s="1"/>
      <c r="R58" s="1"/>
      <c r="S58" s="1"/>
      <c r="T58" s="1"/>
      <c r="U58" s="1"/>
    </row>
    <row r="59" spans="1:21">
      <c r="A59" s="6">
        <f t="shared" si="7"/>
        <v>5</v>
      </c>
      <c r="B59" s="50"/>
      <c r="C59" s="50"/>
      <c r="D59" s="50"/>
      <c r="E59" s="26"/>
      <c r="F59" s="26"/>
      <c r="G59" s="26"/>
      <c r="H59" s="26"/>
      <c r="I59" s="26"/>
      <c r="J59" s="26"/>
      <c r="K59" s="26"/>
      <c r="L59" s="79"/>
      <c r="M59" s="1"/>
      <c r="N59" s="1"/>
      <c r="O59" s="1"/>
      <c r="P59" s="1"/>
      <c r="Q59" s="1"/>
      <c r="R59" s="1"/>
      <c r="S59" s="1"/>
      <c r="T59" s="1"/>
      <c r="U59" s="1"/>
    </row>
    <row r="60" spans="1:21">
      <c r="A60" s="6">
        <f t="shared" si="7"/>
        <v>6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4"/>
      <c r="M60" s="1"/>
      <c r="N60" s="1"/>
      <c r="O60" s="1"/>
      <c r="P60" s="1"/>
      <c r="Q60" s="1"/>
      <c r="R60" s="1"/>
      <c r="S60" s="1"/>
      <c r="T60" s="1"/>
      <c r="U60" s="1"/>
    </row>
    <row r="61" spans="1:21">
      <c r="A61" s="106">
        <f t="shared" si="7"/>
        <v>7</v>
      </c>
      <c r="B61" s="50"/>
      <c r="C61" s="50"/>
      <c r="D61" s="50"/>
      <c r="E61" s="26"/>
      <c r="F61" s="26"/>
      <c r="G61" s="26"/>
      <c r="H61" s="26"/>
      <c r="I61" s="26"/>
      <c r="J61" s="26"/>
      <c r="K61" s="26"/>
      <c r="L61" s="79"/>
      <c r="M61" s="1"/>
      <c r="N61" s="1"/>
      <c r="O61" s="1"/>
      <c r="P61" s="1"/>
      <c r="Q61" s="1"/>
      <c r="R61" s="1"/>
      <c r="S61" s="1"/>
      <c r="T61" s="1"/>
      <c r="U61" s="1"/>
    </row>
    <row r="62" spans="1:21">
      <c r="A62" s="106">
        <f t="shared" si="7"/>
        <v>8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4"/>
      <c r="M62" s="1"/>
      <c r="N62" s="1"/>
      <c r="O62" s="1"/>
      <c r="P62" s="1"/>
      <c r="Q62" s="1"/>
      <c r="R62" s="1"/>
      <c r="S62" s="1"/>
      <c r="T62" s="1"/>
      <c r="U62" s="1"/>
    </row>
    <row r="63" spans="1:21">
      <c r="A63" s="106">
        <f t="shared" si="7"/>
        <v>9</v>
      </c>
      <c r="B63" s="50"/>
      <c r="C63" s="50"/>
      <c r="D63" s="50"/>
      <c r="E63" s="26"/>
      <c r="F63" s="26"/>
      <c r="G63" s="26"/>
      <c r="H63" s="26"/>
      <c r="I63" s="26"/>
      <c r="J63" s="26"/>
      <c r="K63" s="26"/>
      <c r="L63" s="79"/>
      <c r="M63" s="1"/>
      <c r="N63" s="1"/>
      <c r="O63" s="1"/>
      <c r="P63" s="1"/>
      <c r="Q63" s="1"/>
      <c r="R63" s="1"/>
      <c r="S63" s="1"/>
      <c r="T63" s="1"/>
      <c r="U63" s="1"/>
    </row>
    <row r="64" spans="1:21">
      <c r="A64" s="6">
        <f t="shared" si="7"/>
        <v>10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4"/>
      <c r="M64" s="1"/>
      <c r="N64" s="1"/>
      <c r="O64" s="1"/>
      <c r="P64" s="1"/>
      <c r="Q64" s="1"/>
      <c r="R64" s="1"/>
      <c r="S64" s="1"/>
      <c r="T64" s="1"/>
      <c r="U64" s="1"/>
    </row>
    <row r="65" spans="1:66">
      <c r="A65" s="6">
        <f t="shared" si="7"/>
        <v>11</v>
      </c>
      <c r="B65" s="50"/>
      <c r="C65" s="50"/>
      <c r="D65" s="50"/>
      <c r="E65" s="26"/>
      <c r="F65" s="26"/>
      <c r="G65" s="26"/>
      <c r="H65" s="26"/>
      <c r="I65" s="26"/>
      <c r="J65" s="26"/>
      <c r="K65" s="26"/>
      <c r="L65" s="79"/>
      <c r="M65" s="1"/>
      <c r="N65" s="1"/>
      <c r="O65" s="1"/>
      <c r="P65" s="1"/>
      <c r="Q65" s="1"/>
      <c r="R65" s="1"/>
      <c r="S65" s="1"/>
      <c r="T65" s="1"/>
      <c r="U65" s="1"/>
    </row>
    <row r="66" spans="1:66">
      <c r="A66" s="6">
        <f t="shared" si="7"/>
        <v>12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4"/>
      <c r="M66" s="1"/>
      <c r="N66" s="1"/>
      <c r="O66" s="1"/>
      <c r="P66" s="1"/>
      <c r="Q66" s="1"/>
      <c r="R66" s="1"/>
      <c r="S66" s="1"/>
      <c r="T66" s="1"/>
      <c r="U66" s="1"/>
    </row>
    <row r="67" spans="1:66">
      <c r="A67" s="6">
        <f t="shared" si="7"/>
        <v>13</v>
      </c>
      <c r="B67" s="50"/>
      <c r="C67" s="50"/>
      <c r="D67" s="50"/>
      <c r="E67" s="26"/>
      <c r="F67" s="26"/>
      <c r="G67" s="26"/>
      <c r="H67" s="26"/>
      <c r="I67" s="26"/>
      <c r="J67" s="26"/>
      <c r="K67" s="26"/>
      <c r="L67" s="79"/>
      <c r="M67" s="1"/>
      <c r="N67" s="1"/>
      <c r="O67" s="1"/>
      <c r="P67" s="1"/>
      <c r="Q67" s="1"/>
      <c r="R67" s="1"/>
      <c r="S67" s="1"/>
      <c r="T67" s="1"/>
      <c r="U67" s="1"/>
    </row>
    <row r="68" spans="1:66">
      <c r="A68" s="6">
        <f t="shared" si="7"/>
        <v>14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  <c r="U68" s="1"/>
    </row>
    <row r="69" spans="1:66">
      <c r="A69" s="6">
        <f t="shared" si="7"/>
        <v>15</v>
      </c>
      <c r="B69" s="50"/>
      <c r="C69" s="50"/>
      <c r="D69" s="50"/>
      <c r="E69" s="26"/>
      <c r="F69" s="26"/>
      <c r="G69" s="26"/>
      <c r="H69" s="26"/>
      <c r="I69" s="26"/>
      <c r="J69" s="26"/>
      <c r="K69" s="26"/>
      <c r="L69" s="79"/>
      <c r="M69" s="1"/>
      <c r="N69" s="1"/>
      <c r="O69" s="1"/>
      <c r="P69" s="1"/>
      <c r="Q69" s="1"/>
      <c r="R69" s="1"/>
      <c r="S69" s="1"/>
      <c r="T69" s="1"/>
      <c r="U69" s="1"/>
    </row>
    <row r="70" spans="1:66">
      <c r="A70" s="6">
        <f t="shared" si="7"/>
        <v>16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  <c r="U70" s="1"/>
    </row>
    <row r="71" spans="1:66">
      <c r="A71" s="6">
        <f t="shared" si="7"/>
        <v>17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  <c r="U71" s="1"/>
    </row>
    <row r="72" spans="1:66">
      <c r="A72" s="6">
        <f t="shared" si="7"/>
        <v>18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  <c r="U72" s="1"/>
    </row>
    <row r="73" spans="1:66">
      <c r="A73" s="6">
        <f t="shared" si="7"/>
        <v>19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  <c r="U73" s="1"/>
    </row>
    <row r="74" spans="1:66">
      <c r="A74" s="6">
        <f t="shared" si="7"/>
        <v>20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  <c r="U74" s="1"/>
    </row>
    <row r="75" spans="1:66">
      <c r="A75" s="6">
        <f t="shared" si="7"/>
        <v>21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  <c r="U75" s="1"/>
    </row>
    <row r="76" spans="1:66">
      <c r="A76" s="6">
        <f t="shared" si="7"/>
        <v>22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  <c r="U76" s="1"/>
    </row>
    <row r="77" spans="1:66">
      <c r="A77" s="6">
        <f t="shared" si="7"/>
        <v>23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  <c r="U77" s="1"/>
    </row>
    <row r="78" spans="1:66">
      <c r="A78" s="6">
        <f t="shared" si="7"/>
        <v>24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  <c r="U78" s="1"/>
    </row>
    <row r="79" spans="1:66">
      <c r="A79" s="6">
        <f t="shared" si="7"/>
        <v>25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  <c r="U79" s="1"/>
    </row>
    <row r="80" spans="1:66">
      <c r="A80" s="13"/>
      <c r="B80" s="13"/>
      <c r="C80" s="13"/>
      <c r="D80" s="130" t="s">
        <v>69</v>
      </c>
      <c r="E80" s="10">
        <f t="shared" ref="E80:L80" si="9">SUM(E55:E79)</f>
        <v>0</v>
      </c>
      <c r="F80" s="10">
        <f t="shared" si="9"/>
        <v>0</v>
      </c>
      <c r="G80" s="10">
        <f t="shared" si="9"/>
        <v>0</v>
      </c>
      <c r="H80" s="10">
        <f t="shared" si="9"/>
        <v>0</v>
      </c>
      <c r="I80" s="10">
        <f t="shared" si="9"/>
        <v>0</v>
      </c>
      <c r="J80" s="10">
        <f t="shared" si="9"/>
        <v>0</v>
      </c>
      <c r="K80" s="10">
        <f t="shared" si="9"/>
        <v>0</v>
      </c>
      <c r="L80" s="10">
        <f t="shared" si="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8" fitToHeight="0" orientation="landscape" r:id="rId1"/>
  <headerFooter>
    <oddHeader>&amp;C&amp;"Times New Roman,Bold"Government of Guam 
Fiscal Year 2025, Quarter 3
Agency Staffing Pattern</oddHeader>
  </headerFooter>
  <rowBreaks count="1" manualBreakCount="1">
    <brk id="46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EAAE-87F0-450E-8211-443A9BF2F890}">
  <sheetPr>
    <tabColor theme="6"/>
    <pageSetUpPr fitToPage="1"/>
  </sheetPr>
  <dimension ref="A1:BV119"/>
  <sheetViews>
    <sheetView view="pageBreakPreview" topLeftCell="A4" zoomScaleNormal="100" zoomScaleSheetLayoutView="10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16" t="s">
        <v>249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209</v>
      </c>
      <c r="E8" s="97" t="s">
        <v>250</v>
      </c>
      <c r="F8" s="3"/>
      <c r="G8" s="3"/>
      <c r="H8" s="3"/>
      <c r="I8" s="3"/>
      <c r="J8" s="3"/>
      <c r="K8" s="122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34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202" t="s">
        <v>54</v>
      </c>
      <c r="K15" s="28" t="s">
        <v>55</v>
      </c>
      <c r="L15" s="104" t="s">
        <v>211</v>
      </c>
      <c r="M15" s="25" t="s">
        <v>57</v>
      </c>
      <c r="N15" s="25" t="s">
        <v>58</v>
      </c>
      <c r="O15" s="25" t="s">
        <v>59</v>
      </c>
      <c r="P15" s="27" t="s">
        <v>60</v>
      </c>
      <c r="Q15" s="43" t="s">
        <v>61</v>
      </c>
      <c r="R15" s="49" t="s">
        <v>61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33" thickTop="1">
      <c r="A16" s="6">
        <v>1</v>
      </c>
      <c r="B16" s="101">
        <v>6056</v>
      </c>
      <c r="C16" s="105" t="s">
        <v>251</v>
      </c>
      <c r="D16" s="146" t="s">
        <v>252</v>
      </c>
      <c r="E16" s="51" t="s">
        <v>66</v>
      </c>
      <c r="F16" s="205">
        <v>28269</v>
      </c>
      <c r="G16" s="342">
        <v>0</v>
      </c>
      <c r="H16" s="342">
        <f>+L55</f>
        <v>0</v>
      </c>
      <c r="I16" s="8"/>
      <c r="J16" s="342">
        <v>0</v>
      </c>
      <c r="K16" s="342">
        <f>(+F16+G16+H16+J16)</f>
        <v>28269</v>
      </c>
      <c r="L16" s="148">
        <f>+ROUND((K16*0.3077),0)</f>
        <v>8698</v>
      </c>
      <c r="M16" s="206">
        <f>ROUNDUP((19.01*26),0)</f>
        <v>495</v>
      </c>
      <c r="N16" s="148">
        <v>0</v>
      </c>
      <c r="O16" s="148">
        <f t="shared" ref="O16:O17" si="0">ROUND((K16*0.0145),0)</f>
        <v>410</v>
      </c>
      <c r="P16" s="148">
        <f>ROUND((7.2*26),0)</f>
        <v>187</v>
      </c>
      <c r="Q16" s="250">
        <v>0</v>
      </c>
      <c r="R16" s="250">
        <v>0</v>
      </c>
      <c r="S16" s="148">
        <f>+L16+M16+N16+O16+P16+Q16+R16</f>
        <v>9790</v>
      </c>
      <c r="T16" s="148">
        <f>+K16+S16</f>
        <v>38059</v>
      </c>
    </row>
    <row r="17" spans="1:20" ht="21.75">
      <c r="A17" s="6">
        <f t="shared" ref="A17:A40" si="1">A16+1</f>
        <v>2</v>
      </c>
      <c r="B17" s="96">
        <v>6204</v>
      </c>
      <c r="C17" s="112" t="s">
        <v>156</v>
      </c>
      <c r="D17" s="146" t="s">
        <v>253</v>
      </c>
      <c r="E17" s="51" t="s">
        <v>254</v>
      </c>
      <c r="F17" s="203">
        <f>76093*0.5</f>
        <v>38046.5</v>
      </c>
      <c r="G17" s="351">
        <v>0</v>
      </c>
      <c r="H17" s="239">
        <f>+L56</f>
        <v>0</v>
      </c>
      <c r="I17" s="8">
        <v>45987</v>
      </c>
      <c r="J17" s="217">
        <f>+ROUND((2214*0.5),0)</f>
        <v>1107</v>
      </c>
      <c r="K17" s="136">
        <f>(+F17+G17+H17+J17)</f>
        <v>39153.5</v>
      </c>
      <c r="L17" s="136">
        <f>+ROUND((K17*0.3077),0)</f>
        <v>12048</v>
      </c>
      <c r="M17" s="204">
        <f>ROUNDUP((19.01*26)*0.5,0)</f>
        <v>248</v>
      </c>
      <c r="N17" s="136">
        <v>0</v>
      </c>
      <c r="O17" s="136">
        <f t="shared" si="0"/>
        <v>568</v>
      </c>
      <c r="P17" s="136">
        <f>ROUND((7.2*26)*0.5,0)</f>
        <v>94</v>
      </c>
      <c r="Q17" s="219">
        <f>ROUND((369.08*26)*0.5,0)</f>
        <v>4798</v>
      </c>
      <c r="R17" s="219">
        <f>ROUND((12.65*26)*0.5,0)</f>
        <v>164</v>
      </c>
      <c r="S17" s="136">
        <f t="shared" ref="S17" si="2">+L17+M17+N17+O17+P17+Q17+R17</f>
        <v>17920</v>
      </c>
      <c r="T17" s="136">
        <f t="shared" ref="T17" si="3">+K17+S17</f>
        <v>57073.5</v>
      </c>
    </row>
    <row r="18" spans="1:20">
      <c r="A18" s="6">
        <f t="shared" si="1"/>
        <v>3</v>
      </c>
      <c r="B18" s="333"/>
      <c r="C18" s="100"/>
      <c r="D18" s="102"/>
      <c r="E18" s="102"/>
      <c r="F18" s="238"/>
      <c r="G18" s="238"/>
      <c r="H18" s="241"/>
      <c r="I18" s="8"/>
      <c r="J18" s="340"/>
      <c r="K18" s="14"/>
      <c r="L18" s="14"/>
      <c r="M18" s="14"/>
      <c r="N18" s="14"/>
      <c r="O18" s="14"/>
      <c r="P18" s="14"/>
      <c r="Q18" s="219"/>
      <c r="R18" s="219"/>
      <c r="S18" s="14"/>
      <c r="T18" s="14"/>
    </row>
    <row r="19" spans="1:20">
      <c r="A19" s="6">
        <f t="shared" si="1"/>
        <v>4</v>
      </c>
      <c r="B19" s="101"/>
      <c r="C19" s="100"/>
      <c r="D19" s="102"/>
      <c r="E19" s="102"/>
      <c r="F19" s="238"/>
      <c r="G19" s="238"/>
      <c r="H19" s="241"/>
      <c r="I19" s="8"/>
      <c r="J19" s="340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>
      <c r="A20" s="6">
        <f t="shared" si="1"/>
        <v>5</v>
      </c>
      <c r="B20" s="101"/>
      <c r="C20" s="100"/>
      <c r="D20" s="102"/>
      <c r="E20" s="102"/>
      <c r="F20" s="238"/>
      <c r="G20" s="238"/>
      <c r="H20" s="241"/>
      <c r="I20" s="123"/>
      <c r="J20" s="341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>
      <c r="A21" s="6">
        <f t="shared" si="1"/>
        <v>6</v>
      </c>
      <c r="B21" s="101"/>
      <c r="C21" s="100"/>
      <c r="D21" s="102"/>
      <c r="E21" s="102"/>
      <c r="F21" s="238"/>
      <c r="G21" s="238"/>
      <c r="H21" s="241"/>
      <c r="I21" s="170"/>
      <c r="J21" s="240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>
      <c r="A22" s="6">
        <f t="shared" si="1"/>
        <v>7</v>
      </c>
      <c r="B22" s="101"/>
      <c r="C22" s="100"/>
      <c r="D22" s="102"/>
      <c r="E22" s="102"/>
      <c r="F22" s="238"/>
      <c r="G22" s="238"/>
      <c r="H22" s="241"/>
      <c r="I22" s="170"/>
      <c r="J22" s="240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>
      <c r="A23" s="6">
        <f t="shared" si="1"/>
        <v>8</v>
      </c>
      <c r="B23" s="343"/>
      <c r="C23" s="344"/>
      <c r="D23" s="350"/>
      <c r="E23" s="102"/>
      <c r="F23" s="238"/>
      <c r="G23" s="238"/>
      <c r="H23" s="241"/>
      <c r="I23" s="170"/>
      <c r="J23" s="240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>
      <c r="A24" s="6">
        <f t="shared" si="1"/>
        <v>9</v>
      </c>
      <c r="B24" s="101"/>
      <c r="C24" s="100"/>
      <c r="D24" s="146"/>
      <c r="E24" s="102"/>
      <c r="F24" s="238"/>
      <c r="G24" s="238"/>
      <c r="H24" s="241"/>
      <c r="I24" s="170"/>
      <c r="J24" s="240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>
      <c r="A25" s="6">
        <f t="shared" si="1"/>
        <v>10</v>
      </c>
      <c r="B25" s="101"/>
      <c r="C25" s="100"/>
      <c r="D25" s="102"/>
      <c r="E25" s="102"/>
      <c r="F25" s="238"/>
      <c r="G25" s="238"/>
      <c r="H25" s="241"/>
      <c r="I25" s="170"/>
      <c r="J25" s="240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>
      <c r="A26" s="6">
        <f t="shared" si="1"/>
        <v>11</v>
      </c>
      <c r="B26" s="101"/>
      <c r="C26" s="100"/>
      <c r="D26" s="102"/>
      <c r="E26" s="102"/>
      <c r="F26" s="238"/>
      <c r="G26" s="238"/>
      <c r="H26" s="241"/>
      <c r="I26" s="170"/>
      <c r="J26" s="240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>
      <c r="A27" s="6">
        <f t="shared" si="1"/>
        <v>12</v>
      </c>
      <c r="B27" s="101"/>
      <c r="C27" s="100"/>
      <c r="D27" s="102"/>
      <c r="E27" s="102"/>
      <c r="F27" s="238"/>
      <c r="G27" s="238"/>
      <c r="H27" s="241"/>
      <c r="I27" s="170"/>
      <c r="J27" s="240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>
      <c r="A28" s="6">
        <f t="shared" si="1"/>
        <v>13</v>
      </c>
      <c r="B28" s="101"/>
      <c r="C28" s="100"/>
      <c r="D28" s="102"/>
      <c r="E28" s="102"/>
      <c r="F28" s="238"/>
      <c r="G28" s="238"/>
      <c r="H28" s="241"/>
      <c r="I28" s="170"/>
      <c r="J28" s="240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>
      <c r="A29" s="6">
        <f t="shared" si="1"/>
        <v>14</v>
      </c>
      <c r="B29" s="101"/>
      <c r="C29" s="105"/>
      <c r="D29" s="102"/>
      <c r="E29" s="51"/>
      <c r="F29" s="238"/>
      <c r="G29" s="238"/>
      <c r="H29" s="241"/>
      <c r="I29" s="170"/>
      <c r="J29" s="240"/>
      <c r="K29" s="14"/>
      <c r="L29" s="14"/>
      <c r="M29" s="340"/>
      <c r="N29" s="14"/>
      <c r="O29" s="14"/>
      <c r="P29" s="14"/>
      <c r="Q29" s="155"/>
      <c r="R29" s="155"/>
      <c r="S29" s="14"/>
      <c r="T29" s="14"/>
    </row>
    <row r="30" spans="1:20">
      <c r="A30" s="6">
        <f t="shared" si="1"/>
        <v>15</v>
      </c>
      <c r="B30" s="6"/>
      <c r="C30" s="51"/>
      <c r="D30" s="51"/>
      <c r="E30" s="51"/>
      <c r="F30" s="238"/>
      <c r="G30" s="238"/>
      <c r="H30" s="241"/>
      <c r="I30" s="170"/>
      <c r="J30" s="240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>
      <c r="A31" s="6">
        <f t="shared" si="1"/>
        <v>16</v>
      </c>
      <c r="B31" s="6"/>
      <c r="C31" s="51"/>
      <c r="D31" s="51"/>
      <c r="E31" s="51"/>
      <c r="F31" s="238"/>
      <c r="G31" s="238"/>
      <c r="H31" s="241"/>
      <c r="I31" s="8"/>
      <c r="J31" s="340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>
      <c r="A32" s="6">
        <f t="shared" si="1"/>
        <v>17</v>
      </c>
      <c r="B32" s="6"/>
      <c r="C32" s="51"/>
      <c r="D32" s="51"/>
      <c r="E32" s="51"/>
      <c r="F32" s="238"/>
      <c r="G32" s="238"/>
      <c r="H32" s="241"/>
      <c r="I32" s="8"/>
      <c r="J32" s="340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74">
      <c r="A33" s="6">
        <f t="shared" si="1"/>
        <v>18</v>
      </c>
      <c r="B33" s="6"/>
      <c r="C33" s="51"/>
      <c r="D33" s="51"/>
      <c r="E33" s="51"/>
      <c r="F33" s="238"/>
      <c r="G33" s="238"/>
      <c r="H33" s="241"/>
      <c r="I33" s="8"/>
      <c r="J33" s="340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74">
      <c r="A34" s="6">
        <f t="shared" si="1"/>
        <v>19</v>
      </c>
      <c r="B34" s="6"/>
      <c r="C34" s="51"/>
      <c r="D34" s="51"/>
      <c r="E34" s="51"/>
      <c r="F34" s="238"/>
      <c r="G34" s="238"/>
      <c r="H34" s="241"/>
      <c r="I34" s="8"/>
      <c r="J34" s="340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74">
      <c r="A35" s="6">
        <f t="shared" si="1"/>
        <v>20</v>
      </c>
      <c r="B35" s="6"/>
      <c r="C35" s="51"/>
      <c r="D35" s="51"/>
      <c r="E35" s="51"/>
      <c r="F35" s="238"/>
      <c r="G35" s="238"/>
      <c r="H35" s="241"/>
      <c r="I35" s="8"/>
      <c r="J35" s="340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74">
      <c r="A36" s="6">
        <f t="shared" si="1"/>
        <v>21</v>
      </c>
      <c r="B36" s="6"/>
      <c r="C36" s="51"/>
      <c r="D36" s="51"/>
      <c r="E36" s="51"/>
      <c r="F36" s="238"/>
      <c r="G36" s="238"/>
      <c r="H36" s="241"/>
      <c r="I36" s="8"/>
      <c r="J36" s="340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74">
      <c r="A37" s="6">
        <f t="shared" si="1"/>
        <v>22</v>
      </c>
      <c r="B37" s="6"/>
      <c r="C37" s="51"/>
      <c r="D37" s="51"/>
      <c r="E37" s="51"/>
      <c r="F37" s="238"/>
      <c r="G37" s="238"/>
      <c r="H37" s="241"/>
      <c r="I37" s="8"/>
      <c r="J37" s="340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74">
      <c r="A38" s="6">
        <f t="shared" si="1"/>
        <v>23</v>
      </c>
      <c r="B38" s="6"/>
      <c r="C38" s="51"/>
      <c r="D38" s="51"/>
      <c r="E38" s="51"/>
      <c r="F38" s="238"/>
      <c r="G38" s="238"/>
      <c r="H38" s="241"/>
      <c r="I38" s="8"/>
      <c r="J38" s="340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74">
      <c r="A39" s="6">
        <f t="shared" si="1"/>
        <v>24</v>
      </c>
      <c r="B39" s="6"/>
      <c r="C39" s="51"/>
      <c r="D39" s="51"/>
      <c r="E39" s="51"/>
      <c r="F39" s="238"/>
      <c r="G39" s="238"/>
      <c r="H39" s="241"/>
      <c r="I39" s="8"/>
      <c r="J39" s="340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74">
      <c r="A40" s="6">
        <f t="shared" si="1"/>
        <v>25</v>
      </c>
      <c r="B40" s="6"/>
      <c r="C40" s="51"/>
      <c r="D40" s="51"/>
      <c r="E40" s="51"/>
      <c r="F40" s="7"/>
      <c r="G40" s="7"/>
      <c r="H40" s="80"/>
      <c r="I40" s="8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74">
      <c r="A41" s="346"/>
      <c r="B41" s="346"/>
      <c r="C41" s="346"/>
      <c r="D41" s="130" t="s">
        <v>69</v>
      </c>
      <c r="E41" s="12" t="s">
        <v>70</v>
      </c>
      <c r="F41" s="347">
        <f>SUM(F16:F40)</f>
        <v>66315.5</v>
      </c>
      <c r="G41" s="347">
        <f t="shared" ref="G41:H41" si="4">SUM(G16:G40)</f>
        <v>0</v>
      </c>
      <c r="H41" s="347">
        <f t="shared" si="4"/>
        <v>0</v>
      </c>
      <c r="I41" s="11" t="s">
        <v>70</v>
      </c>
      <c r="J41" s="347">
        <f>SUM(J16:J40)</f>
        <v>1107</v>
      </c>
      <c r="K41" s="347">
        <f t="shared" ref="K41:S41" si="5">SUM(K16:K40)</f>
        <v>67422.5</v>
      </c>
      <c r="L41" s="347">
        <f t="shared" si="5"/>
        <v>20746</v>
      </c>
      <c r="M41" s="347">
        <f t="shared" si="5"/>
        <v>743</v>
      </c>
      <c r="N41" s="347">
        <f t="shared" si="5"/>
        <v>0</v>
      </c>
      <c r="O41" s="347">
        <f t="shared" si="5"/>
        <v>978</v>
      </c>
      <c r="P41" s="347">
        <f t="shared" si="5"/>
        <v>281</v>
      </c>
      <c r="Q41" s="347">
        <f t="shared" si="5"/>
        <v>4798</v>
      </c>
      <c r="R41" s="347">
        <f t="shared" si="5"/>
        <v>164</v>
      </c>
      <c r="S41" s="347">
        <f t="shared" si="5"/>
        <v>27710</v>
      </c>
      <c r="T41" s="347">
        <f>SUM(T16:T40)</f>
        <v>95132.5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6" t="s">
        <v>71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74" ht="12.75">
      <c r="A43" s="16" t="s">
        <v>72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74" ht="12.75">
      <c r="A44" s="103" t="s">
        <v>161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162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163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74" ht="12.75" thickTop="1" thickBot="1">
      <c r="A48" s="3"/>
      <c r="B48" s="181" t="s">
        <v>10</v>
      </c>
      <c r="C48" s="182"/>
      <c r="D48" s="182"/>
      <c r="E48" s="182"/>
      <c r="F48" s="182"/>
      <c r="G48" s="182"/>
      <c r="H48" s="182"/>
      <c r="I48" s="182"/>
      <c r="J48" s="183"/>
      <c r="K48" s="184"/>
      <c r="L48" s="185"/>
      <c r="M48" s="1"/>
      <c r="N48" s="1"/>
      <c r="O48" s="1"/>
      <c r="P48" s="1"/>
      <c r="Q48" s="1"/>
      <c r="R48" s="1"/>
      <c r="S48" s="1"/>
      <c r="T48" s="1"/>
    </row>
    <row r="49" spans="1:20">
      <c r="A49" s="3"/>
      <c r="B49" s="186" t="s">
        <v>76</v>
      </c>
      <c r="C49" s="187"/>
      <c r="D49" s="187"/>
      <c r="E49" s="187"/>
      <c r="F49" s="187"/>
      <c r="G49" s="187"/>
      <c r="H49" s="187"/>
      <c r="I49" s="187"/>
      <c r="J49" s="187"/>
      <c r="K49" s="187"/>
      <c r="L49" s="188"/>
      <c r="M49" s="1"/>
      <c r="N49" s="1"/>
      <c r="O49" s="1"/>
      <c r="P49" s="1"/>
      <c r="Q49" s="1"/>
      <c r="R49" s="1"/>
      <c r="S49" s="1"/>
      <c r="T49" s="1"/>
    </row>
    <row r="50" spans="1:20">
      <c r="A50" s="3"/>
      <c r="B50" s="189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190" t="s">
        <v>21</v>
      </c>
      <c r="M50" s="17"/>
      <c r="N50" s="1"/>
      <c r="O50" s="1"/>
      <c r="P50" s="1"/>
      <c r="Q50" s="1"/>
      <c r="R50" s="1"/>
      <c r="S50" s="1"/>
      <c r="T50" s="1"/>
    </row>
    <row r="51" spans="1:20">
      <c r="A51" s="3"/>
      <c r="B51" s="189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191"/>
      <c r="M51" s="17"/>
      <c r="N51" s="1"/>
      <c r="O51" s="1"/>
      <c r="P51" s="1"/>
      <c r="Q51" s="1"/>
      <c r="R51" s="1"/>
      <c r="S51" s="1"/>
      <c r="T51" s="1"/>
    </row>
    <row r="52" spans="1:20" ht="21.75">
      <c r="A52" s="128"/>
      <c r="B52" s="192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93" t="s">
        <v>0</v>
      </c>
      <c r="M52" s="52"/>
      <c r="N52" s="52"/>
      <c r="O52" s="52"/>
      <c r="P52" s="1"/>
      <c r="Q52" s="1"/>
      <c r="R52" s="1"/>
      <c r="S52" s="1"/>
      <c r="T52" s="1"/>
    </row>
    <row r="53" spans="1:20">
      <c r="A53" s="21"/>
      <c r="B53" s="194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95" t="s">
        <v>89</v>
      </c>
      <c r="M53" s="52"/>
      <c r="N53" s="52"/>
      <c r="O53" s="52"/>
      <c r="P53" s="1"/>
      <c r="Q53" s="1"/>
      <c r="R53" s="1"/>
      <c r="S53" s="1"/>
      <c r="T53" s="1"/>
    </row>
    <row r="54" spans="1:20" ht="12" thickBot="1">
      <c r="A54" s="24" t="s">
        <v>45</v>
      </c>
      <c r="B54" s="196" t="s">
        <v>46</v>
      </c>
      <c r="C54" s="197" t="s">
        <v>90</v>
      </c>
      <c r="D54" s="197" t="s">
        <v>48</v>
      </c>
      <c r="E54" s="197"/>
      <c r="F54" s="198" t="s">
        <v>91</v>
      </c>
      <c r="G54" s="198" t="s">
        <v>91</v>
      </c>
      <c r="H54" s="198" t="s">
        <v>92</v>
      </c>
      <c r="I54" s="198" t="s">
        <v>93</v>
      </c>
      <c r="J54" s="198" t="s">
        <v>93</v>
      </c>
      <c r="K54" s="198" t="s">
        <v>94</v>
      </c>
      <c r="L54" s="199" t="s">
        <v>55</v>
      </c>
      <c r="M54" s="52"/>
      <c r="N54" s="52"/>
      <c r="O54" s="52"/>
      <c r="P54" s="1"/>
      <c r="Q54" s="1"/>
      <c r="R54" s="1"/>
      <c r="S54" s="1"/>
      <c r="T54" s="1"/>
    </row>
    <row r="55" spans="1:20" ht="32.25">
      <c r="A55" s="6">
        <v>1</v>
      </c>
      <c r="B55" s="50">
        <f t="shared" ref="B55:D56" si="6">+B16</f>
        <v>6056</v>
      </c>
      <c r="C55" s="50" t="str">
        <f t="shared" si="6"/>
        <v xml:space="preserve">Administrative Aide </v>
      </c>
      <c r="D55" s="144" t="str">
        <f t="shared" si="6"/>
        <v>Manibusan, Sharon (LTA) (2/13/2025) 
(Recruitment in Progress)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79">
        <f>+E55+F55+G55+H55+I55+J55+K55</f>
        <v>0</v>
      </c>
      <c r="M55" s="1"/>
      <c r="N55" s="1"/>
      <c r="O55" s="1"/>
      <c r="P55" s="1"/>
      <c r="Q55" s="1"/>
      <c r="R55" s="1"/>
      <c r="S55" s="1"/>
      <c r="T55" s="1"/>
    </row>
    <row r="56" spans="1:20" ht="21.75">
      <c r="A56" s="6">
        <f t="shared" ref="A56:A79" si="7">A55+1</f>
        <v>2</v>
      </c>
      <c r="B56" s="50">
        <f t="shared" si="6"/>
        <v>6204</v>
      </c>
      <c r="C56" s="50" t="str">
        <f t="shared" si="6"/>
        <v>Program Coordinator IV</v>
      </c>
      <c r="D56" s="144" t="str">
        <f t="shared" si="6"/>
        <v>Sablan, Breanna (50%) (5/26/2023)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" si="8">+E56+F56+G56+H56+I56+J56+K56</f>
        <v>0</v>
      </c>
      <c r="M56" s="1"/>
      <c r="N56" s="1"/>
      <c r="O56" s="1"/>
      <c r="P56" s="1"/>
      <c r="Q56" s="1"/>
      <c r="R56" s="1"/>
      <c r="S56" s="1"/>
      <c r="T56" s="1"/>
    </row>
    <row r="57" spans="1:20">
      <c r="A57" s="6">
        <f t="shared" si="7"/>
        <v>3</v>
      </c>
      <c r="B57" s="50"/>
      <c r="C57" s="50"/>
      <c r="D57" s="50"/>
      <c r="E57" s="7"/>
      <c r="F57" s="7"/>
      <c r="G57" s="7"/>
      <c r="H57" s="7"/>
      <c r="I57" s="7"/>
      <c r="J57" s="32"/>
      <c r="K57" s="32"/>
      <c r="L57" s="14"/>
      <c r="M57" s="1"/>
      <c r="N57" s="1"/>
      <c r="O57" s="1"/>
      <c r="P57" s="1"/>
      <c r="Q57" s="1"/>
      <c r="R57" s="1"/>
      <c r="S57" s="1"/>
      <c r="T57" s="1"/>
    </row>
    <row r="58" spans="1:20">
      <c r="A58" s="6">
        <f t="shared" si="7"/>
        <v>4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4"/>
      <c r="M58" s="1"/>
      <c r="N58" s="1"/>
      <c r="O58" s="1"/>
      <c r="P58" s="1"/>
      <c r="Q58" s="1"/>
      <c r="R58" s="1"/>
      <c r="S58" s="1"/>
      <c r="T58" s="1"/>
    </row>
    <row r="59" spans="1:20">
      <c r="A59" s="6">
        <f t="shared" si="7"/>
        <v>5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4"/>
      <c r="M59" s="1"/>
      <c r="N59" s="1"/>
      <c r="O59" s="1"/>
      <c r="P59" s="1"/>
      <c r="Q59" s="1"/>
      <c r="R59" s="1"/>
      <c r="S59" s="1"/>
      <c r="T59" s="1"/>
    </row>
    <row r="60" spans="1:20">
      <c r="A60" s="6">
        <f t="shared" si="7"/>
        <v>6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4"/>
      <c r="M60" s="1"/>
      <c r="N60" s="1"/>
      <c r="O60" s="1"/>
      <c r="P60" s="1"/>
      <c r="Q60" s="1"/>
      <c r="R60" s="1"/>
      <c r="S60" s="1"/>
      <c r="T60" s="1"/>
    </row>
    <row r="61" spans="1:20">
      <c r="A61" s="106">
        <f t="shared" si="7"/>
        <v>7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4"/>
      <c r="M61" s="1"/>
      <c r="N61" s="1"/>
      <c r="O61" s="1"/>
      <c r="P61" s="1"/>
      <c r="Q61" s="1"/>
      <c r="R61" s="1"/>
      <c r="S61" s="1"/>
      <c r="T61" s="1"/>
    </row>
    <row r="62" spans="1:20">
      <c r="A62" s="106">
        <f t="shared" si="7"/>
        <v>8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4"/>
      <c r="M62" s="1"/>
      <c r="N62" s="1"/>
      <c r="O62" s="1"/>
      <c r="P62" s="1"/>
      <c r="Q62" s="1"/>
      <c r="R62" s="1"/>
      <c r="S62" s="1"/>
      <c r="T62" s="1"/>
    </row>
    <row r="63" spans="1:20">
      <c r="A63" s="106">
        <f t="shared" si="7"/>
        <v>9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4"/>
      <c r="M63" s="1"/>
      <c r="N63" s="1"/>
      <c r="O63" s="1"/>
      <c r="P63" s="1"/>
      <c r="Q63" s="1"/>
      <c r="R63" s="1"/>
      <c r="S63" s="1"/>
      <c r="T63" s="1"/>
    </row>
    <row r="64" spans="1:20">
      <c r="A64" s="6">
        <f t="shared" si="7"/>
        <v>10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4"/>
      <c r="M64" s="1"/>
      <c r="N64" s="1"/>
      <c r="O64" s="1"/>
      <c r="P64" s="1"/>
      <c r="Q64" s="1"/>
      <c r="R64" s="1"/>
      <c r="S64" s="1"/>
      <c r="T64" s="1"/>
    </row>
    <row r="65" spans="1:66">
      <c r="A65" s="6">
        <f t="shared" si="7"/>
        <v>11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4"/>
      <c r="M65" s="1"/>
      <c r="N65" s="1"/>
      <c r="O65" s="1"/>
      <c r="P65" s="1"/>
      <c r="Q65" s="1"/>
      <c r="R65" s="1"/>
      <c r="S65" s="1"/>
      <c r="T65" s="1"/>
    </row>
    <row r="66" spans="1:66">
      <c r="A66" s="6">
        <f t="shared" si="7"/>
        <v>12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4"/>
      <c r="M66" s="1"/>
      <c r="N66" s="1"/>
      <c r="O66" s="1"/>
      <c r="P66" s="1"/>
      <c r="Q66" s="1"/>
      <c r="R66" s="1"/>
      <c r="S66" s="1"/>
      <c r="T66" s="1"/>
    </row>
    <row r="67" spans="1:66">
      <c r="A67" s="6">
        <f t="shared" si="7"/>
        <v>13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4"/>
      <c r="M67" s="1"/>
      <c r="N67" s="1"/>
      <c r="O67" s="1"/>
      <c r="P67" s="1"/>
      <c r="Q67" s="1"/>
      <c r="R67" s="1"/>
      <c r="S67" s="1"/>
      <c r="T67" s="1"/>
    </row>
    <row r="68" spans="1:66">
      <c r="A68" s="6">
        <f t="shared" si="7"/>
        <v>14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</row>
    <row r="69" spans="1:66">
      <c r="A69" s="6">
        <f t="shared" si="7"/>
        <v>15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4"/>
      <c r="M69" s="1"/>
      <c r="N69" s="1"/>
      <c r="O69" s="1"/>
      <c r="P69" s="1"/>
      <c r="Q69" s="1"/>
      <c r="R69" s="1"/>
      <c r="S69" s="1"/>
      <c r="T69" s="1"/>
    </row>
    <row r="70" spans="1:66">
      <c r="A70" s="6">
        <f t="shared" si="7"/>
        <v>16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</row>
    <row r="71" spans="1:66">
      <c r="A71" s="6">
        <f t="shared" si="7"/>
        <v>17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</row>
    <row r="72" spans="1:66">
      <c r="A72" s="6">
        <f t="shared" si="7"/>
        <v>18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</row>
    <row r="73" spans="1:66">
      <c r="A73" s="6">
        <f t="shared" si="7"/>
        <v>19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</row>
    <row r="74" spans="1:66">
      <c r="A74" s="6">
        <f t="shared" si="7"/>
        <v>20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</row>
    <row r="75" spans="1:66">
      <c r="A75" s="6">
        <f t="shared" si="7"/>
        <v>21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</row>
    <row r="76" spans="1:66">
      <c r="A76" s="6">
        <f t="shared" si="7"/>
        <v>22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</row>
    <row r="77" spans="1:66">
      <c r="A77" s="6">
        <f t="shared" si="7"/>
        <v>23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</row>
    <row r="78" spans="1:66">
      <c r="A78" s="6">
        <f t="shared" si="7"/>
        <v>24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</row>
    <row r="79" spans="1:66">
      <c r="A79" s="6">
        <f t="shared" si="7"/>
        <v>25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</row>
    <row r="80" spans="1:66">
      <c r="A80" s="13"/>
      <c r="B80" s="13"/>
      <c r="C80" s="13"/>
      <c r="D80" s="130" t="s">
        <v>69</v>
      </c>
      <c r="E80" s="10">
        <f t="shared" ref="E80:L80" si="9">SUM(E55:E79)</f>
        <v>0</v>
      </c>
      <c r="F80" s="10">
        <f t="shared" si="9"/>
        <v>0</v>
      </c>
      <c r="G80" s="10">
        <f t="shared" si="9"/>
        <v>0</v>
      </c>
      <c r="H80" s="10">
        <f t="shared" si="9"/>
        <v>0</v>
      </c>
      <c r="I80" s="10">
        <f t="shared" si="9"/>
        <v>0</v>
      </c>
      <c r="J80" s="10">
        <f t="shared" si="9"/>
        <v>0</v>
      </c>
      <c r="K80" s="10">
        <f t="shared" si="9"/>
        <v>0</v>
      </c>
      <c r="L80" s="10">
        <f t="shared" si="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8" fitToHeight="0" orientation="landscape" r:id="rId1"/>
  <headerFooter>
    <oddHeader>&amp;C&amp;"Times New Roman,Bold"Government of Guam 
Fiscal Year 2025, Quarter 3
Agency Staffing Pattern</oddHeader>
  </headerFooter>
  <rowBreaks count="1" manualBreakCount="1">
    <brk id="4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605C8-F72E-4223-9009-5F340D03A53B}">
  <sheetPr>
    <tabColor theme="6"/>
    <pageSetUpPr fitToPage="1"/>
  </sheetPr>
  <dimension ref="A1:BV117"/>
  <sheetViews>
    <sheetView view="pageBreakPreview" topLeftCell="A10" zoomScaleNormal="100" zoomScaleSheetLayoutView="10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16" t="s">
        <v>255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125</v>
      </c>
      <c r="E8" s="97" t="s">
        <v>256</v>
      </c>
      <c r="F8" s="3"/>
      <c r="G8" s="3"/>
      <c r="H8" s="3"/>
      <c r="I8" s="3"/>
      <c r="J8" s="3"/>
      <c r="K8" s="122"/>
      <c r="L8" s="122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34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202" t="s">
        <v>54</v>
      </c>
      <c r="K15" s="28" t="s">
        <v>55</v>
      </c>
      <c r="L15" s="104" t="s">
        <v>211</v>
      </c>
      <c r="M15" s="25" t="s">
        <v>57</v>
      </c>
      <c r="N15" s="25" t="s">
        <v>58</v>
      </c>
      <c r="O15" s="25" t="s">
        <v>59</v>
      </c>
      <c r="P15" s="27" t="s">
        <v>60</v>
      </c>
      <c r="Q15" s="43" t="s">
        <v>61</v>
      </c>
      <c r="R15" s="49" t="s">
        <v>61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4" customHeight="1" thickTop="1">
      <c r="A16" s="6">
        <v>1</v>
      </c>
      <c r="B16" s="96">
        <v>6204</v>
      </c>
      <c r="C16" s="105" t="s">
        <v>156</v>
      </c>
      <c r="D16" s="146" t="s">
        <v>253</v>
      </c>
      <c r="E16" s="51" t="s">
        <v>254</v>
      </c>
      <c r="F16" s="352">
        <f>76093*0.5</f>
        <v>38046.5</v>
      </c>
      <c r="G16" s="209">
        <v>0</v>
      </c>
      <c r="H16" s="342">
        <f>+L55</f>
        <v>0</v>
      </c>
      <c r="I16" s="8">
        <v>45987</v>
      </c>
      <c r="J16" s="243">
        <f>+ROUND((2214*0.5),0)</f>
        <v>1107</v>
      </c>
      <c r="K16" s="148">
        <f>(+F16+G16+H16+J16)</f>
        <v>39153.5</v>
      </c>
      <c r="L16" s="148">
        <f>+ROUND((K16*0.3077),0)</f>
        <v>12048</v>
      </c>
      <c r="M16" s="206">
        <f>ROUNDUP((19.01*26)*0.5,0)</f>
        <v>248</v>
      </c>
      <c r="N16" s="148">
        <v>0</v>
      </c>
      <c r="O16" s="148">
        <f t="shared" ref="O16" si="0">ROUND((K16*0.0145),0)</f>
        <v>568</v>
      </c>
      <c r="P16" s="148">
        <f>ROUND((7.2*26)*0.5,0)</f>
        <v>94</v>
      </c>
      <c r="Q16" s="212">
        <f>ROUND((369.08*26)*0.5,0)</f>
        <v>4798</v>
      </c>
      <c r="R16" s="212">
        <f>ROUND((12.65*26)*0.5,0)</f>
        <v>164</v>
      </c>
      <c r="S16" s="148">
        <f t="shared" ref="S16" si="1">+L16+M16+N16+O16+P16+Q16+R16</f>
        <v>17920</v>
      </c>
      <c r="T16" s="148">
        <f t="shared" ref="T16" si="2">+K16+S16</f>
        <v>57073.5</v>
      </c>
    </row>
    <row r="17" spans="1:20" ht="18.75" customHeight="1">
      <c r="A17" s="6">
        <f t="shared" ref="A17:A40" si="3">A16+1</f>
        <v>2</v>
      </c>
      <c r="B17" s="96">
        <v>6254</v>
      </c>
      <c r="C17" s="112" t="s">
        <v>257</v>
      </c>
      <c r="D17" s="146" t="s">
        <v>258</v>
      </c>
      <c r="E17" s="112" t="s">
        <v>145</v>
      </c>
      <c r="F17" s="348">
        <v>41372</v>
      </c>
      <c r="G17" s="238">
        <v>0</v>
      </c>
      <c r="H17" s="241">
        <f t="shared" ref="H17" si="4">+L56</f>
        <v>0</v>
      </c>
      <c r="I17" s="8"/>
      <c r="J17" s="353">
        <v>0</v>
      </c>
      <c r="K17" s="14">
        <f>(+F17+G17+H17+J17)</f>
        <v>41372</v>
      </c>
      <c r="L17" s="14">
        <f>+ROUND((K17*0.3077),0)</f>
        <v>12730</v>
      </c>
      <c r="M17" s="201">
        <f>ROUNDUP((19.01*26),0)</f>
        <v>495</v>
      </c>
      <c r="N17" s="14">
        <v>0</v>
      </c>
      <c r="O17" s="14">
        <f t="shared" ref="O17" si="5">ROUND((K17*0.0145),0)</f>
        <v>600</v>
      </c>
      <c r="P17" s="14">
        <f>ROUND((7.2*26),0)</f>
        <v>187</v>
      </c>
      <c r="Q17" s="306">
        <f>ROUND((266.5*26),0)</f>
        <v>6929</v>
      </c>
      <c r="R17" s="306">
        <f>ROUND((15.15*26),0)</f>
        <v>394</v>
      </c>
      <c r="S17" s="14">
        <f t="shared" ref="S17" si="6">+L17+M17+N17+O17+P17+Q17+R17</f>
        <v>21335</v>
      </c>
      <c r="T17" s="14">
        <f>+K17+S17</f>
        <v>62707</v>
      </c>
    </row>
    <row r="18" spans="1:20">
      <c r="A18" s="6">
        <f t="shared" si="3"/>
        <v>3</v>
      </c>
      <c r="B18" s="101"/>
      <c r="C18" s="100"/>
      <c r="D18" s="102"/>
      <c r="E18" s="102"/>
      <c r="F18" s="7"/>
      <c r="G18" s="7"/>
      <c r="H18" s="80"/>
      <c r="I18" s="8"/>
      <c r="J18" s="32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>
      <c r="A19" s="6">
        <f t="shared" si="3"/>
        <v>4</v>
      </c>
      <c r="B19" s="101"/>
      <c r="C19" s="100"/>
      <c r="D19" s="102"/>
      <c r="E19" s="102"/>
      <c r="F19" s="7"/>
      <c r="G19" s="7"/>
      <c r="H19" s="80"/>
      <c r="I19" s="8"/>
      <c r="J19" s="32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>
      <c r="A20" s="6">
        <f t="shared" si="3"/>
        <v>5</v>
      </c>
      <c r="B20" s="101"/>
      <c r="C20" s="100"/>
      <c r="D20" s="102"/>
      <c r="E20" s="102"/>
      <c r="F20" s="7"/>
      <c r="G20" s="7"/>
      <c r="H20" s="80"/>
      <c r="I20" s="123"/>
      <c r="J20" s="161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>
      <c r="A21" s="6">
        <f t="shared" si="3"/>
        <v>6</v>
      </c>
      <c r="B21" s="101"/>
      <c r="C21" s="100"/>
      <c r="D21" s="102"/>
      <c r="E21" s="102"/>
      <c r="F21" s="7"/>
      <c r="G21" s="7"/>
      <c r="H21" s="80"/>
      <c r="I21" s="170"/>
      <c r="J21" s="171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>
      <c r="A22" s="106">
        <f t="shared" si="3"/>
        <v>7</v>
      </c>
      <c r="B22" s="117"/>
      <c r="C22" s="172"/>
      <c r="D22" s="102"/>
      <c r="E22" s="102"/>
      <c r="F22" s="173"/>
      <c r="G22" s="173"/>
      <c r="H22" s="80"/>
      <c r="I22" s="174"/>
      <c r="J22" s="175"/>
      <c r="K22" s="107"/>
      <c r="L22" s="14"/>
      <c r="M22" s="14"/>
      <c r="N22" s="107"/>
      <c r="O22" s="107"/>
      <c r="P22" s="14"/>
      <c r="Q22" s="14"/>
      <c r="R22" s="14"/>
      <c r="S22" s="107"/>
      <c r="T22" s="107"/>
    </row>
    <row r="23" spans="1:20">
      <c r="A23" s="106">
        <f t="shared" si="3"/>
        <v>8</v>
      </c>
      <c r="B23" s="176"/>
      <c r="C23" s="177"/>
      <c r="D23" s="332"/>
      <c r="E23" s="102"/>
      <c r="F23" s="173"/>
      <c r="G23" s="173"/>
      <c r="H23" s="80"/>
      <c r="I23" s="174"/>
      <c r="J23" s="175"/>
      <c r="K23" s="107"/>
      <c r="L23" s="14"/>
      <c r="M23" s="14"/>
      <c r="N23" s="107"/>
      <c r="O23" s="107"/>
      <c r="P23" s="14"/>
      <c r="Q23" s="14"/>
      <c r="R23" s="14"/>
      <c r="S23" s="107"/>
      <c r="T23" s="107"/>
    </row>
    <row r="24" spans="1:20">
      <c r="A24" s="106">
        <f t="shared" si="3"/>
        <v>9</v>
      </c>
      <c r="B24" s="117"/>
      <c r="C24" s="172"/>
      <c r="D24" s="119"/>
      <c r="E24" s="178"/>
      <c r="F24" s="173"/>
      <c r="G24" s="173"/>
      <c r="H24" s="80"/>
      <c r="I24" s="174"/>
      <c r="J24" s="175"/>
      <c r="K24" s="107"/>
      <c r="L24" s="14"/>
      <c r="M24" s="14"/>
      <c r="N24" s="107"/>
      <c r="O24" s="107"/>
      <c r="P24" s="14"/>
      <c r="Q24" s="14"/>
      <c r="R24" s="14"/>
      <c r="S24" s="107"/>
      <c r="T24" s="107"/>
    </row>
    <row r="25" spans="1:20">
      <c r="A25" s="6">
        <f t="shared" si="3"/>
        <v>10</v>
      </c>
      <c r="B25" s="101"/>
      <c r="C25" s="100"/>
      <c r="D25" s="102"/>
      <c r="E25" s="102"/>
      <c r="F25" s="7"/>
      <c r="G25" s="7"/>
      <c r="H25" s="80"/>
      <c r="I25" s="170"/>
      <c r="J25" s="171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>
      <c r="A26" s="6">
        <f t="shared" si="3"/>
        <v>11</v>
      </c>
      <c r="B26" s="101"/>
      <c r="C26" s="100"/>
      <c r="D26" s="102"/>
      <c r="E26" s="102"/>
      <c r="F26" s="7"/>
      <c r="G26" s="7"/>
      <c r="H26" s="80"/>
      <c r="I26" s="170"/>
      <c r="J26" s="171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>
      <c r="A27" s="6">
        <f t="shared" si="3"/>
        <v>12</v>
      </c>
      <c r="B27" s="101"/>
      <c r="C27" s="100"/>
      <c r="D27" s="102"/>
      <c r="E27" s="102"/>
      <c r="F27" s="7"/>
      <c r="G27" s="7"/>
      <c r="H27" s="80"/>
      <c r="I27" s="170"/>
      <c r="J27" s="171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>
      <c r="A28" s="6">
        <f t="shared" si="3"/>
        <v>13</v>
      </c>
      <c r="B28" s="101"/>
      <c r="C28" s="100"/>
      <c r="D28" s="102"/>
      <c r="E28" s="102"/>
      <c r="F28" s="7"/>
      <c r="G28" s="7"/>
      <c r="H28" s="80"/>
      <c r="I28" s="170"/>
      <c r="J28" s="171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>
      <c r="A29" s="6">
        <f t="shared" si="3"/>
        <v>14</v>
      </c>
      <c r="B29" s="101"/>
      <c r="C29" s="120"/>
      <c r="D29" s="178"/>
      <c r="E29" s="118"/>
      <c r="F29" s="7"/>
      <c r="G29" s="173"/>
      <c r="H29" s="80"/>
      <c r="I29" s="174"/>
      <c r="J29" s="175"/>
      <c r="K29" s="107"/>
      <c r="L29" s="14"/>
      <c r="M29" s="179"/>
      <c r="N29" s="107"/>
      <c r="O29" s="107"/>
      <c r="P29" s="107"/>
      <c r="Q29" s="180"/>
      <c r="R29" s="180"/>
      <c r="S29" s="107"/>
      <c r="T29" s="107"/>
    </row>
    <row r="30" spans="1:20">
      <c r="A30" s="6">
        <f t="shared" si="3"/>
        <v>15</v>
      </c>
      <c r="B30" s="6"/>
      <c r="C30" s="51"/>
      <c r="D30" s="51"/>
      <c r="E30" s="51"/>
      <c r="F30" s="7"/>
      <c r="G30" s="7"/>
      <c r="H30" s="80"/>
      <c r="I30" s="170"/>
      <c r="J30" s="171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>
      <c r="A31" s="6">
        <f t="shared" si="3"/>
        <v>16</v>
      </c>
      <c r="B31" s="6"/>
      <c r="C31" s="51"/>
      <c r="D31" s="51"/>
      <c r="E31" s="51"/>
      <c r="F31" s="7"/>
      <c r="G31" s="7"/>
      <c r="H31" s="80"/>
      <c r="I31" s="8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>
      <c r="A32" s="6">
        <f t="shared" si="3"/>
        <v>17</v>
      </c>
      <c r="B32" s="6"/>
      <c r="C32" s="51"/>
      <c r="D32" s="51"/>
      <c r="E32" s="51"/>
      <c r="F32" s="7"/>
      <c r="G32" s="7"/>
      <c r="H32" s="80"/>
      <c r="I32" s="8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74">
      <c r="A33" s="6">
        <f t="shared" si="3"/>
        <v>18</v>
      </c>
      <c r="B33" s="6"/>
      <c r="C33" s="51"/>
      <c r="D33" s="51"/>
      <c r="E33" s="51"/>
      <c r="F33" s="7"/>
      <c r="G33" s="7"/>
      <c r="H33" s="80"/>
      <c r="I33" s="8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74">
      <c r="A34" s="6">
        <f t="shared" si="3"/>
        <v>19</v>
      </c>
      <c r="B34" s="6"/>
      <c r="C34" s="51"/>
      <c r="D34" s="51"/>
      <c r="E34" s="51"/>
      <c r="F34" s="7"/>
      <c r="G34" s="173"/>
      <c r="H34" s="80"/>
      <c r="I34" s="8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74">
      <c r="A35" s="6">
        <f t="shared" si="3"/>
        <v>20</v>
      </c>
      <c r="B35" s="6"/>
      <c r="C35" s="51"/>
      <c r="D35" s="51"/>
      <c r="E35" s="51"/>
      <c r="F35" s="7"/>
      <c r="G35" s="7"/>
      <c r="H35" s="80"/>
      <c r="I35" s="8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74">
      <c r="A36" s="6">
        <f t="shared" si="3"/>
        <v>21</v>
      </c>
      <c r="B36" s="6"/>
      <c r="C36" s="51"/>
      <c r="D36" s="51"/>
      <c r="E36" s="51"/>
      <c r="F36" s="7"/>
      <c r="G36" s="7"/>
      <c r="H36" s="80"/>
      <c r="I36" s="8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74">
      <c r="A37" s="6">
        <f t="shared" si="3"/>
        <v>22</v>
      </c>
      <c r="B37" s="6"/>
      <c r="C37" s="51"/>
      <c r="D37" s="51"/>
      <c r="E37" s="51"/>
      <c r="F37" s="7"/>
      <c r="G37" s="7"/>
      <c r="H37" s="80"/>
      <c r="I37" s="8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74">
      <c r="A38" s="6">
        <f t="shared" si="3"/>
        <v>23</v>
      </c>
      <c r="B38" s="6"/>
      <c r="C38" s="51"/>
      <c r="D38" s="51"/>
      <c r="E38" s="51"/>
      <c r="F38" s="7"/>
      <c r="G38" s="7"/>
      <c r="H38" s="80"/>
      <c r="I38" s="8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74">
      <c r="A39" s="6">
        <f t="shared" si="3"/>
        <v>24</v>
      </c>
      <c r="B39" s="6"/>
      <c r="C39" s="51"/>
      <c r="D39" s="51"/>
      <c r="E39" s="51"/>
      <c r="F39" s="7"/>
      <c r="G39" s="173"/>
      <c r="H39" s="80"/>
      <c r="I39" s="8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74">
      <c r="A40" s="6">
        <f t="shared" si="3"/>
        <v>25</v>
      </c>
      <c r="B40" s="6"/>
      <c r="C40" s="51"/>
      <c r="D40" s="51"/>
      <c r="E40" s="51"/>
      <c r="F40" s="7"/>
      <c r="G40" s="7"/>
      <c r="H40" s="80"/>
      <c r="I40" s="8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74">
      <c r="A41" s="346"/>
      <c r="B41" s="346"/>
      <c r="C41" s="346"/>
      <c r="D41" s="130" t="s">
        <v>69</v>
      </c>
      <c r="E41" s="12" t="s">
        <v>70</v>
      </c>
      <c r="F41" s="347">
        <f>SUM(F16:F40)</f>
        <v>79418.5</v>
      </c>
      <c r="G41" s="347">
        <f t="shared" ref="G41:H41" si="7">SUM(G16:G40)</f>
        <v>0</v>
      </c>
      <c r="H41" s="347">
        <f t="shared" si="7"/>
        <v>0</v>
      </c>
      <c r="I41" s="11" t="s">
        <v>70</v>
      </c>
      <c r="J41" s="347">
        <f>SUM(J16:J40)</f>
        <v>1107</v>
      </c>
      <c r="K41" s="347">
        <f t="shared" ref="K41:T41" si="8">SUM(K16:K40)</f>
        <v>80525.5</v>
      </c>
      <c r="L41" s="347">
        <f>SUM(L16:L40)</f>
        <v>24778</v>
      </c>
      <c r="M41" s="347">
        <f t="shared" si="8"/>
        <v>743</v>
      </c>
      <c r="N41" s="347">
        <f t="shared" si="8"/>
        <v>0</v>
      </c>
      <c r="O41" s="347">
        <f t="shared" si="8"/>
        <v>1168</v>
      </c>
      <c r="P41" s="347">
        <f t="shared" si="8"/>
        <v>281</v>
      </c>
      <c r="Q41" s="347">
        <f t="shared" si="8"/>
        <v>11727</v>
      </c>
      <c r="R41" s="347">
        <f t="shared" si="8"/>
        <v>558</v>
      </c>
      <c r="S41" s="347">
        <f t="shared" si="8"/>
        <v>39255</v>
      </c>
      <c r="T41" s="347">
        <f t="shared" si="8"/>
        <v>119780.5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6" t="s">
        <v>71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74" ht="12.75">
      <c r="A43" s="16" t="s">
        <v>72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74" ht="12.75">
      <c r="A44" s="103" t="s">
        <v>161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162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163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74" ht="12.75" thickTop="1" thickBot="1">
      <c r="A48" s="3"/>
      <c r="B48" s="181" t="s">
        <v>10</v>
      </c>
      <c r="C48" s="182"/>
      <c r="D48" s="182"/>
      <c r="E48" s="182"/>
      <c r="F48" s="182"/>
      <c r="G48" s="182"/>
      <c r="H48" s="182"/>
      <c r="I48" s="182"/>
      <c r="J48" s="183"/>
      <c r="K48" s="184"/>
      <c r="L48" s="185"/>
      <c r="M48" s="1"/>
      <c r="N48" s="1"/>
      <c r="O48" s="1"/>
      <c r="P48" s="1"/>
      <c r="Q48" s="1"/>
      <c r="R48" s="1"/>
      <c r="S48" s="1"/>
      <c r="T48" s="1"/>
    </row>
    <row r="49" spans="1:20">
      <c r="A49" s="3"/>
      <c r="B49" s="186" t="s">
        <v>76</v>
      </c>
      <c r="C49" s="187"/>
      <c r="D49" s="187"/>
      <c r="E49" s="187"/>
      <c r="F49" s="187"/>
      <c r="G49" s="187"/>
      <c r="H49" s="187"/>
      <c r="I49" s="187"/>
      <c r="J49" s="187"/>
      <c r="K49" s="187"/>
      <c r="L49" s="188"/>
      <c r="M49" s="1"/>
      <c r="N49" s="1"/>
      <c r="O49" s="1"/>
      <c r="P49" s="1"/>
      <c r="Q49" s="1"/>
      <c r="R49" s="1"/>
      <c r="S49" s="1"/>
      <c r="T49" s="1"/>
    </row>
    <row r="50" spans="1:20">
      <c r="A50" s="3"/>
      <c r="B50" s="189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190" t="s">
        <v>21</v>
      </c>
      <c r="M50" s="17"/>
      <c r="N50" s="1"/>
      <c r="O50" s="1"/>
      <c r="P50" s="1"/>
      <c r="Q50" s="1"/>
      <c r="R50" s="1"/>
      <c r="S50" s="1"/>
      <c r="T50" s="1"/>
    </row>
    <row r="51" spans="1:20">
      <c r="A51" s="3"/>
      <c r="B51" s="189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191"/>
      <c r="M51" s="17"/>
      <c r="N51" s="1"/>
      <c r="O51" s="1"/>
      <c r="P51" s="1"/>
      <c r="Q51" s="1"/>
      <c r="R51" s="1"/>
      <c r="S51" s="1"/>
      <c r="T51" s="1"/>
    </row>
    <row r="52" spans="1:20" ht="21.75">
      <c r="A52" s="128"/>
      <c r="B52" s="192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93" t="s">
        <v>0</v>
      </c>
      <c r="M52" s="52"/>
      <c r="N52" s="52"/>
      <c r="O52" s="52"/>
      <c r="P52" s="1"/>
      <c r="Q52" s="1"/>
      <c r="R52" s="1"/>
      <c r="S52" s="1"/>
      <c r="T52" s="1"/>
    </row>
    <row r="53" spans="1:20">
      <c r="A53" s="21"/>
      <c r="B53" s="194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95" t="s">
        <v>89</v>
      </c>
      <c r="M53" s="52"/>
      <c r="N53" s="52"/>
      <c r="O53" s="52"/>
      <c r="P53" s="1"/>
      <c r="Q53" s="1"/>
      <c r="R53" s="1"/>
      <c r="S53" s="1"/>
      <c r="T53" s="1"/>
    </row>
    <row r="54" spans="1:20" ht="12" thickBot="1">
      <c r="A54" s="24" t="s">
        <v>45</v>
      </c>
      <c r="B54" s="196" t="s">
        <v>46</v>
      </c>
      <c r="C54" s="197" t="s">
        <v>90</v>
      </c>
      <c r="D54" s="197" t="s">
        <v>48</v>
      </c>
      <c r="E54" s="197"/>
      <c r="F54" s="198" t="s">
        <v>91</v>
      </c>
      <c r="G54" s="198" t="s">
        <v>91</v>
      </c>
      <c r="H54" s="198" t="s">
        <v>92</v>
      </c>
      <c r="I54" s="198" t="s">
        <v>93</v>
      </c>
      <c r="J54" s="198" t="s">
        <v>93</v>
      </c>
      <c r="K54" s="198" t="s">
        <v>94</v>
      </c>
      <c r="L54" s="199" t="s">
        <v>55</v>
      </c>
      <c r="M54" s="52"/>
      <c r="N54" s="52"/>
      <c r="O54" s="52"/>
      <c r="P54" s="1"/>
      <c r="Q54" s="1"/>
      <c r="R54" s="1"/>
      <c r="S54" s="1"/>
      <c r="T54" s="1"/>
    </row>
    <row r="55" spans="1:20" ht="21.75">
      <c r="A55" s="6">
        <v>1</v>
      </c>
      <c r="B55" s="50">
        <f t="shared" ref="B55:D56" si="9">+B16</f>
        <v>6204</v>
      </c>
      <c r="C55" s="50" t="str">
        <f t="shared" si="9"/>
        <v>Program Coordinator IV</v>
      </c>
      <c r="D55" s="144" t="str">
        <f t="shared" si="9"/>
        <v>Sablan, Breanna (50%) (5/26/2023)</v>
      </c>
      <c r="E55" s="135">
        <v>0</v>
      </c>
      <c r="F55" s="135">
        <v>0</v>
      </c>
      <c r="G55" s="135">
        <v>0</v>
      </c>
      <c r="H55" s="135">
        <v>0</v>
      </c>
      <c r="I55" s="135">
        <v>0</v>
      </c>
      <c r="J55" s="135">
        <v>0</v>
      </c>
      <c r="K55" s="135">
        <v>0</v>
      </c>
      <c r="L55" s="248">
        <f>+E55+F55+G55+H55+I55+J55+K55</f>
        <v>0</v>
      </c>
      <c r="M55" s="1"/>
      <c r="N55" s="1"/>
      <c r="O55" s="1"/>
      <c r="P55" s="1"/>
      <c r="Q55" s="1"/>
      <c r="R55" s="1"/>
      <c r="S55" s="1"/>
      <c r="T55" s="1"/>
    </row>
    <row r="56" spans="1:20">
      <c r="A56" s="6">
        <f t="shared" ref="A56:A79" si="10">A55+1</f>
        <v>2</v>
      </c>
      <c r="B56" s="50">
        <f t="shared" si="9"/>
        <v>6254</v>
      </c>
      <c r="C56" s="50" t="str">
        <f t="shared" si="9"/>
        <v xml:space="preserve">Program Coordinator I </v>
      </c>
      <c r="D56" s="144" t="str">
        <f t="shared" si="9"/>
        <v xml:space="preserve">Lee, Kaysie (3/17/2025) 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" si="11">+E56+F56+G56+H56+I56+J56+K56</f>
        <v>0</v>
      </c>
      <c r="M56" s="1"/>
      <c r="N56" s="1"/>
      <c r="O56" s="1"/>
      <c r="P56" s="1"/>
      <c r="Q56" s="1"/>
      <c r="R56" s="1"/>
      <c r="S56" s="1"/>
      <c r="T56" s="1"/>
    </row>
    <row r="57" spans="1:20">
      <c r="A57" s="6">
        <f t="shared" si="10"/>
        <v>3</v>
      </c>
      <c r="B57" s="50"/>
      <c r="C57" s="50"/>
      <c r="D57" s="50"/>
      <c r="E57" s="7"/>
      <c r="F57" s="7"/>
      <c r="G57" s="7"/>
      <c r="H57" s="7"/>
      <c r="I57" s="7"/>
      <c r="J57" s="32"/>
      <c r="K57" s="32"/>
      <c r="L57" s="14"/>
      <c r="M57" s="1"/>
      <c r="N57" s="1"/>
      <c r="O57" s="1"/>
      <c r="P57" s="1"/>
      <c r="Q57" s="1"/>
      <c r="R57" s="1"/>
      <c r="S57" s="1"/>
      <c r="T57" s="1"/>
    </row>
    <row r="58" spans="1:20">
      <c r="A58" s="6">
        <f t="shared" si="10"/>
        <v>4</v>
      </c>
      <c r="B58" s="50"/>
      <c r="C58" s="50"/>
      <c r="D58" s="50"/>
      <c r="E58" s="7"/>
      <c r="F58" s="7"/>
      <c r="G58" s="7"/>
      <c r="H58" s="7"/>
      <c r="I58" s="7"/>
      <c r="J58" s="32"/>
      <c r="K58" s="32"/>
      <c r="L58" s="14"/>
      <c r="M58" s="1"/>
      <c r="N58" s="1"/>
      <c r="O58" s="1"/>
      <c r="P58" s="1"/>
      <c r="Q58" s="1"/>
      <c r="R58" s="1"/>
      <c r="S58" s="1"/>
      <c r="T58" s="1"/>
    </row>
    <row r="59" spans="1:20">
      <c r="A59" s="6">
        <f t="shared" si="10"/>
        <v>5</v>
      </c>
      <c r="B59" s="50"/>
      <c r="C59" s="50"/>
      <c r="D59" s="50"/>
      <c r="E59" s="7"/>
      <c r="F59" s="7"/>
      <c r="G59" s="7"/>
      <c r="H59" s="7"/>
      <c r="I59" s="7"/>
      <c r="J59" s="32"/>
      <c r="K59" s="32"/>
      <c r="L59" s="14"/>
      <c r="M59" s="1"/>
      <c r="N59" s="1"/>
      <c r="O59" s="1"/>
      <c r="P59" s="1"/>
      <c r="Q59" s="1"/>
      <c r="R59" s="1"/>
      <c r="S59" s="1"/>
      <c r="T59" s="1"/>
    </row>
    <row r="60" spans="1:20">
      <c r="A60" s="6">
        <f t="shared" si="10"/>
        <v>6</v>
      </c>
      <c r="B60" s="50"/>
      <c r="C60" s="50"/>
      <c r="D60" s="50"/>
      <c r="E60" s="7"/>
      <c r="F60" s="7"/>
      <c r="G60" s="7"/>
      <c r="H60" s="7"/>
      <c r="I60" s="7"/>
      <c r="J60" s="32"/>
      <c r="K60" s="32"/>
      <c r="L60" s="14"/>
      <c r="M60" s="1"/>
      <c r="N60" s="1"/>
      <c r="O60" s="1"/>
      <c r="P60" s="1"/>
      <c r="Q60" s="1"/>
      <c r="R60" s="1"/>
      <c r="S60" s="1"/>
      <c r="T60" s="1"/>
    </row>
    <row r="61" spans="1:20">
      <c r="A61" s="106">
        <f t="shared" si="10"/>
        <v>7</v>
      </c>
      <c r="B61" s="50"/>
      <c r="C61" s="50"/>
      <c r="D61" s="50"/>
      <c r="E61" s="7"/>
      <c r="F61" s="7"/>
      <c r="G61" s="7"/>
      <c r="H61" s="7"/>
      <c r="I61" s="7"/>
      <c r="J61" s="32"/>
      <c r="K61" s="32"/>
      <c r="L61" s="14"/>
      <c r="M61" s="1"/>
      <c r="N61" s="1"/>
      <c r="O61" s="1"/>
      <c r="P61" s="1"/>
      <c r="Q61" s="1"/>
      <c r="R61" s="1"/>
      <c r="S61" s="1"/>
      <c r="T61" s="1"/>
    </row>
    <row r="62" spans="1:20">
      <c r="A62" s="106">
        <f t="shared" si="10"/>
        <v>8</v>
      </c>
      <c r="B62" s="50"/>
      <c r="C62" s="50"/>
      <c r="D62" s="50"/>
      <c r="E62" s="7"/>
      <c r="F62" s="7"/>
      <c r="G62" s="7"/>
      <c r="H62" s="7"/>
      <c r="I62" s="7"/>
      <c r="J62" s="32"/>
      <c r="K62" s="32"/>
      <c r="L62" s="14"/>
      <c r="M62" s="1"/>
      <c r="N62" s="1"/>
      <c r="O62" s="1"/>
      <c r="P62" s="1"/>
      <c r="Q62" s="1"/>
      <c r="R62" s="1"/>
      <c r="S62" s="1"/>
      <c r="T62" s="1"/>
    </row>
    <row r="63" spans="1:20">
      <c r="A63" s="106">
        <f t="shared" si="10"/>
        <v>9</v>
      </c>
      <c r="B63" s="50"/>
      <c r="C63" s="50"/>
      <c r="D63" s="50"/>
      <c r="E63" s="7"/>
      <c r="F63" s="7"/>
      <c r="G63" s="7"/>
      <c r="H63" s="7"/>
      <c r="I63" s="7"/>
      <c r="J63" s="32"/>
      <c r="K63" s="32"/>
      <c r="L63" s="14"/>
      <c r="M63" s="1"/>
      <c r="N63" s="1"/>
      <c r="O63" s="1"/>
      <c r="P63" s="1"/>
      <c r="Q63" s="1"/>
      <c r="R63" s="1"/>
      <c r="S63" s="1"/>
      <c r="T63" s="1"/>
    </row>
    <row r="64" spans="1:20">
      <c r="A64" s="6">
        <f t="shared" si="10"/>
        <v>10</v>
      </c>
      <c r="B64" s="50"/>
      <c r="C64" s="50"/>
      <c r="D64" s="50"/>
      <c r="E64" s="7"/>
      <c r="F64" s="7"/>
      <c r="G64" s="7"/>
      <c r="H64" s="7"/>
      <c r="I64" s="7"/>
      <c r="J64" s="32"/>
      <c r="K64" s="32"/>
      <c r="L64" s="14"/>
      <c r="M64" s="1"/>
      <c r="N64" s="1"/>
      <c r="O64" s="1"/>
      <c r="P64" s="1"/>
      <c r="Q64" s="1"/>
      <c r="R64" s="1"/>
      <c r="S64" s="1"/>
      <c r="T64" s="1"/>
    </row>
    <row r="65" spans="1:66">
      <c r="A65" s="6">
        <f t="shared" si="10"/>
        <v>11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4"/>
      <c r="M65" s="1"/>
      <c r="N65" s="1"/>
      <c r="O65" s="1"/>
      <c r="P65" s="1"/>
      <c r="Q65" s="1"/>
      <c r="R65" s="1"/>
      <c r="S65" s="1"/>
      <c r="T65" s="1"/>
    </row>
    <row r="66" spans="1:66">
      <c r="A66" s="6">
        <f t="shared" si="10"/>
        <v>12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4"/>
      <c r="M66" s="1"/>
      <c r="N66" s="1"/>
      <c r="O66" s="1"/>
      <c r="P66" s="1"/>
      <c r="Q66" s="1"/>
      <c r="R66" s="1"/>
      <c r="S66" s="1"/>
      <c r="T66" s="1"/>
    </row>
    <row r="67" spans="1:66">
      <c r="A67" s="6">
        <f t="shared" si="10"/>
        <v>13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4"/>
      <c r="M67" s="1"/>
      <c r="N67" s="1"/>
      <c r="O67" s="1"/>
      <c r="P67" s="1"/>
      <c r="Q67" s="1"/>
      <c r="R67" s="1"/>
      <c r="S67" s="1"/>
      <c r="T67" s="1"/>
    </row>
    <row r="68" spans="1:66">
      <c r="A68" s="6">
        <f t="shared" si="10"/>
        <v>14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</row>
    <row r="69" spans="1:66">
      <c r="A69" s="6">
        <f t="shared" si="10"/>
        <v>15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4"/>
      <c r="M69" s="1"/>
      <c r="N69" s="1"/>
      <c r="O69" s="1"/>
      <c r="P69" s="1"/>
      <c r="Q69" s="1"/>
      <c r="R69" s="1"/>
      <c r="S69" s="1"/>
      <c r="T69" s="1"/>
    </row>
    <row r="70" spans="1:66">
      <c r="A70" s="6">
        <f t="shared" si="10"/>
        <v>16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</row>
    <row r="71" spans="1:66">
      <c r="A71" s="6">
        <f t="shared" si="10"/>
        <v>17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</row>
    <row r="72" spans="1:66">
      <c r="A72" s="6">
        <f t="shared" si="10"/>
        <v>18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</row>
    <row r="73" spans="1:66">
      <c r="A73" s="6">
        <f t="shared" si="10"/>
        <v>19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</row>
    <row r="74" spans="1:66">
      <c r="A74" s="6">
        <f t="shared" si="10"/>
        <v>20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</row>
    <row r="75" spans="1:66">
      <c r="A75" s="6">
        <f t="shared" si="10"/>
        <v>21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</row>
    <row r="76" spans="1:66">
      <c r="A76" s="6">
        <f t="shared" si="10"/>
        <v>22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</row>
    <row r="77" spans="1:66">
      <c r="A77" s="6">
        <f t="shared" si="10"/>
        <v>23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</row>
    <row r="78" spans="1:66">
      <c r="A78" s="6">
        <f t="shared" si="10"/>
        <v>24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</row>
    <row r="79" spans="1:66">
      <c r="A79" s="6">
        <f t="shared" si="10"/>
        <v>25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</row>
    <row r="80" spans="1:66">
      <c r="A80" s="13"/>
      <c r="B80" s="13"/>
      <c r="C80" s="13"/>
      <c r="D80" s="130" t="s">
        <v>69</v>
      </c>
      <c r="E80" s="10">
        <f t="shared" ref="E80:L80" si="12">SUM(E55:E79)</f>
        <v>0</v>
      </c>
      <c r="F80" s="10">
        <f t="shared" si="12"/>
        <v>0</v>
      </c>
      <c r="G80" s="10">
        <f t="shared" si="12"/>
        <v>0</v>
      </c>
      <c r="H80" s="10">
        <f t="shared" si="12"/>
        <v>0</v>
      </c>
      <c r="I80" s="10">
        <f t="shared" si="12"/>
        <v>0</v>
      </c>
      <c r="J80" s="10">
        <f t="shared" si="12"/>
        <v>0</v>
      </c>
      <c r="K80" s="10">
        <f t="shared" si="12"/>
        <v>0</v>
      </c>
      <c r="L80" s="10">
        <f t="shared" si="12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8" fitToHeight="0" orientation="landscape" r:id="rId1"/>
  <headerFooter>
    <oddHeader>&amp;C&amp;"Times New Roman,Bold"Government of Guam 
Fiscal Year 2025, Quarter 3
Agency Staffing Pattern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68">
    <tabColor theme="6" tint="0.79998168889431442"/>
  </sheetPr>
  <dimension ref="A1:BV121"/>
  <sheetViews>
    <sheetView topLeftCell="A4" zoomScaleNormal="100" zoomScaleSheetLayoutView="100" workbookViewId="0">
      <selection activeCell="E9" sqref="E9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5.77734375" style="9" bestFit="1" customWidth="1"/>
    <col min="4" max="4" width="24.33203125" style="9" bestFit="1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77734375" style="9" bestFit="1" customWidth="1"/>
    <col min="12" max="12" width="10.7773437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8" width="8.77734375" style="9" customWidth="1"/>
    <col min="19" max="19" width="11.33203125" style="9" bestFit="1" customWidth="1"/>
    <col min="20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 t="s">
        <v>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102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104" t="s">
        <v>56</v>
      </c>
      <c r="M16" s="25" t="s">
        <v>57</v>
      </c>
      <c r="N16" s="25" t="s">
        <v>58</v>
      </c>
      <c r="O16" s="25" t="s">
        <v>59</v>
      </c>
      <c r="P16" s="27" t="s">
        <v>60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95">
        <v>6012</v>
      </c>
      <c r="C17" s="50" t="s">
        <v>103</v>
      </c>
      <c r="D17" s="50" t="s">
        <v>65</v>
      </c>
      <c r="E17" s="50" t="s">
        <v>68</v>
      </c>
      <c r="F17" s="26">
        <v>0</v>
      </c>
      <c r="G17" s="26">
        <v>0</v>
      </c>
      <c r="H17" s="26">
        <f t="shared" ref="H17:H38" si="0">+L56</f>
        <v>0</v>
      </c>
      <c r="I17" s="98"/>
      <c r="J17" s="26">
        <v>0</v>
      </c>
      <c r="K17" s="15">
        <f t="shared" ref="K17:K33" si="1">(+F17+G17+H17+J17)</f>
        <v>0</v>
      </c>
      <c r="L17" s="76">
        <f>+ROUND((K17*0.3235),0)</f>
        <v>0</v>
      </c>
      <c r="M17" s="15">
        <v>0</v>
      </c>
      <c r="N17" s="15">
        <v>0</v>
      </c>
      <c r="O17" s="15">
        <f t="shared" ref="O17:O33" si="2">ROUND((K17*0.0145),0)</f>
        <v>0</v>
      </c>
      <c r="P17" s="15">
        <v>0</v>
      </c>
      <c r="Q17" s="79">
        <v>0</v>
      </c>
      <c r="R17" s="79">
        <v>0</v>
      </c>
      <c r="S17" s="15">
        <f t="shared" ref="S17:S33" si="3">+L17+M17+N17+O17+P17+Q17+R17</f>
        <v>0</v>
      </c>
      <c r="T17" s="15">
        <f t="shared" ref="T17:T33" si="4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5">A17+1</f>
        <v>2</v>
      </c>
      <c r="B18" s="96">
        <v>6013</v>
      </c>
      <c r="C18" s="50" t="s">
        <v>104</v>
      </c>
      <c r="D18" s="51" t="s">
        <v>65</v>
      </c>
      <c r="E18" s="51" t="s">
        <v>105</v>
      </c>
      <c r="F18" s="7">
        <v>0</v>
      </c>
      <c r="G18" s="7">
        <v>0</v>
      </c>
      <c r="H18" s="73">
        <f t="shared" si="0"/>
        <v>0</v>
      </c>
      <c r="I18" s="8"/>
      <c r="J18" s="32">
        <v>0</v>
      </c>
      <c r="K18" s="14">
        <f t="shared" si="1"/>
        <v>0</v>
      </c>
      <c r="L18" s="14">
        <f t="shared" ref="L18:L41" si="6">+ROUND((K18*0.3235),0)</f>
        <v>0</v>
      </c>
      <c r="M18" s="14">
        <v>0</v>
      </c>
      <c r="N18" s="14">
        <v>0</v>
      </c>
      <c r="O18" s="14">
        <f t="shared" si="2"/>
        <v>0</v>
      </c>
      <c r="P18" s="14">
        <v>0</v>
      </c>
      <c r="Q18" s="14">
        <v>0</v>
      </c>
      <c r="R18" s="14">
        <v>0</v>
      </c>
      <c r="S18" s="14">
        <f t="shared" si="3"/>
        <v>0</v>
      </c>
      <c r="T18" s="14">
        <f t="shared" si="4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5"/>
        <v>3</v>
      </c>
      <c r="B19" s="96">
        <v>6054</v>
      </c>
      <c r="C19" s="50" t="s">
        <v>106</v>
      </c>
      <c r="D19" s="51" t="s">
        <v>65</v>
      </c>
      <c r="E19" s="51" t="s">
        <v>105</v>
      </c>
      <c r="F19" s="7">
        <v>0</v>
      </c>
      <c r="G19" s="7">
        <v>0</v>
      </c>
      <c r="H19" s="73">
        <f t="shared" si="0"/>
        <v>0</v>
      </c>
      <c r="I19" s="8"/>
      <c r="J19" s="32">
        <v>0</v>
      </c>
      <c r="K19" s="14">
        <f t="shared" si="1"/>
        <v>0</v>
      </c>
      <c r="L19" s="14">
        <f t="shared" si="6"/>
        <v>0</v>
      </c>
      <c r="M19" s="14">
        <v>0</v>
      </c>
      <c r="N19" s="14">
        <v>0</v>
      </c>
      <c r="O19" s="14">
        <f t="shared" si="2"/>
        <v>0</v>
      </c>
      <c r="P19" s="14">
        <v>0</v>
      </c>
      <c r="Q19" s="14">
        <v>0</v>
      </c>
      <c r="R19" s="14">
        <v>0</v>
      </c>
      <c r="S19" s="14">
        <f t="shared" si="3"/>
        <v>0</v>
      </c>
      <c r="T19" s="14">
        <f t="shared" si="4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5"/>
        <v>4</v>
      </c>
      <c r="B20" s="96">
        <v>6057</v>
      </c>
      <c r="C20" s="51" t="s">
        <v>107</v>
      </c>
      <c r="D20" s="51" t="s">
        <v>65</v>
      </c>
      <c r="E20" s="51" t="s">
        <v>108</v>
      </c>
      <c r="F20" s="7">
        <v>0</v>
      </c>
      <c r="G20" s="7">
        <v>0</v>
      </c>
      <c r="H20" s="73">
        <f t="shared" si="0"/>
        <v>0</v>
      </c>
      <c r="I20" s="8"/>
      <c r="J20" s="32">
        <v>0</v>
      </c>
      <c r="K20" s="14">
        <f t="shared" si="1"/>
        <v>0</v>
      </c>
      <c r="L20" s="14">
        <f t="shared" si="6"/>
        <v>0</v>
      </c>
      <c r="M20" s="14">
        <v>0</v>
      </c>
      <c r="N20" s="14">
        <v>0</v>
      </c>
      <c r="O20" s="14">
        <f t="shared" si="2"/>
        <v>0</v>
      </c>
      <c r="P20" s="14">
        <v>0</v>
      </c>
      <c r="Q20" s="14">
        <v>0</v>
      </c>
      <c r="R20" s="14">
        <v>0</v>
      </c>
      <c r="S20" s="14">
        <f t="shared" si="3"/>
        <v>0</v>
      </c>
      <c r="T20" s="14">
        <f t="shared" si="4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5"/>
        <v>5</v>
      </c>
      <c r="B21" s="96">
        <v>6058</v>
      </c>
      <c r="C21" s="51" t="s">
        <v>104</v>
      </c>
      <c r="D21" s="51" t="s">
        <v>65</v>
      </c>
      <c r="E21" s="51" t="s">
        <v>105</v>
      </c>
      <c r="F21" s="7">
        <v>0</v>
      </c>
      <c r="G21" s="7">
        <v>0</v>
      </c>
      <c r="H21" s="73">
        <f t="shared" si="0"/>
        <v>0</v>
      </c>
      <c r="I21" s="8"/>
      <c r="J21" s="32">
        <v>0</v>
      </c>
      <c r="K21" s="14">
        <f t="shared" si="1"/>
        <v>0</v>
      </c>
      <c r="L21" s="14">
        <f t="shared" si="6"/>
        <v>0</v>
      </c>
      <c r="M21" s="14">
        <v>0</v>
      </c>
      <c r="N21" s="14">
        <v>0</v>
      </c>
      <c r="O21" s="14">
        <f t="shared" si="2"/>
        <v>0</v>
      </c>
      <c r="P21" s="14">
        <v>0</v>
      </c>
      <c r="Q21" s="14">
        <v>0</v>
      </c>
      <c r="R21" s="14">
        <v>0</v>
      </c>
      <c r="S21" s="14">
        <f t="shared" si="3"/>
        <v>0</v>
      </c>
      <c r="T21" s="14">
        <f t="shared" si="4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5"/>
        <v>6</v>
      </c>
      <c r="B22" s="96">
        <v>6060</v>
      </c>
      <c r="C22" s="51" t="s">
        <v>104</v>
      </c>
      <c r="D22" s="51" t="s">
        <v>65</v>
      </c>
      <c r="E22" s="51" t="s">
        <v>105</v>
      </c>
      <c r="F22" s="7">
        <v>0</v>
      </c>
      <c r="G22" s="7">
        <v>0</v>
      </c>
      <c r="H22" s="73">
        <f t="shared" si="0"/>
        <v>0</v>
      </c>
      <c r="I22" s="8"/>
      <c r="J22" s="32">
        <v>0</v>
      </c>
      <c r="K22" s="14">
        <f t="shared" si="1"/>
        <v>0</v>
      </c>
      <c r="L22" s="14">
        <f t="shared" si="6"/>
        <v>0</v>
      </c>
      <c r="M22" s="14">
        <v>0</v>
      </c>
      <c r="N22" s="14">
        <v>0</v>
      </c>
      <c r="O22" s="14">
        <f t="shared" si="2"/>
        <v>0</v>
      </c>
      <c r="P22" s="14">
        <v>0</v>
      </c>
      <c r="Q22" s="14">
        <v>0</v>
      </c>
      <c r="R22" s="14">
        <v>0</v>
      </c>
      <c r="S22" s="14">
        <f t="shared" si="3"/>
        <v>0</v>
      </c>
      <c r="T22" s="14">
        <f t="shared" si="4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5"/>
        <v>7</v>
      </c>
      <c r="B23" s="96">
        <v>6061</v>
      </c>
      <c r="C23" s="51" t="s">
        <v>109</v>
      </c>
      <c r="D23" s="51" t="s">
        <v>65</v>
      </c>
      <c r="E23" s="51" t="s">
        <v>110</v>
      </c>
      <c r="F23" s="7">
        <v>0</v>
      </c>
      <c r="G23" s="7">
        <v>0</v>
      </c>
      <c r="H23" s="73">
        <f t="shared" si="0"/>
        <v>0</v>
      </c>
      <c r="I23" s="8"/>
      <c r="J23" s="32">
        <v>0</v>
      </c>
      <c r="K23" s="14">
        <f t="shared" si="1"/>
        <v>0</v>
      </c>
      <c r="L23" s="107">
        <f t="shared" si="6"/>
        <v>0</v>
      </c>
      <c r="M23" s="14">
        <v>0</v>
      </c>
      <c r="N23" s="14">
        <v>0</v>
      </c>
      <c r="O23" s="14">
        <f t="shared" si="2"/>
        <v>0</v>
      </c>
      <c r="P23" s="14">
        <v>0</v>
      </c>
      <c r="Q23" s="14">
        <v>0</v>
      </c>
      <c r="R23" s="14">
        <v>0</v>
      </c>
      <c r="S23" s="14">
        <f t="shared" si="3"/>
        <v>0</v>
      </c>
      <c r="T23" s="14">
        <f t="shared" si="4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5"/>
        <v>8</v>
      </c>
      <c r="B24" s="96">
        <v>6062</v>
      </c>
      <c r="C24" s="51" t="s">
        <v>106</v>
      </c>
      <c r="D24" s="51" t="s">
        <v>65</v>
      </c>
      <c r="E24" s="51" t="s">
        <v>105</v>
      </c>
      <c r="F24" s="7">
        <v>0</v>
      </c>
      <c r="G24" s="7">
        <v>0</v>
      </c>
      <c r="H24" s="73">
        <f t="shared" si="0"/>
        <v>0</v>
      </c>
      <c r="I24" s="8"/>
      <c r="J24" s="32">
        <v>0</v>
      </c>
      <c r="K24" s="14">
        <f t="shared" si="1"/>
        <v>0</v>
      </c>
      <c r="L24" s="107">
        <f t="shared" si="6"/>
        <v>0</v>
      </c>
      <c r="M24" s="14">
        <v>0</v>
      </c>
      <c r="N24" s="14">
        <v>0</v>
      </c>
      <c r="O24" s="14">
        <f t="shared" si="2"/>
        <v>0</v>
      </c>
      <c r="P24" s="14">
        <v>0</v>
      </c>
      <c r="Q24" s="14">
        <v>0</v>
      </c>
      <c r="R24" s="14">
        <v>0</v>
      </c>
      <c r="S24" s="14">
        <f t="shared" si="3"/>
        <v>0</v>
      </c>
      <c r="T24" s="14">
        <f t="shared" si="4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5"/>
        <v>9</v>
      </c>
      <c r="B25" s="96">
        <v>6064</v>
      </c>
      <c r="C25" s="51" t="s">
        <v>64</v>
      </c>
      <c r="D25" s="51" t="s">
        <v>65</v>
      </c>
      <c r="E25" s="51" t="s">
        <v>66</v>
      </c>
      <c r="F25" s="7">
        <v>0</v>
      </c>
      <c r="G25" s="7">
        <v>0</v>
      </c>
      <c r="H25" s="73">
        <f t="shared" si="0"/>
        <v>0</v>
      </c>
      <c r="I25" s="8"/>
      <c r="J25" s="32">
        <v>0</v>
      </c>
      <c r="K25" s="14">
        <f t="shared" si="1"/>
        <v>0</v>
      </c>
      <c r="L25" s="107">
        <f t="shared" si="6"/>
        <v>0</v>
      </c>
      <c r="M25" s="14">
        <v>0</v>
      </c>
      <c r="N25" s="14">
        <v>0</v>
      </c>
      <c r="O25" s="14">
        <f t="shared" si="2"/>
        <v>0</v>
      </c>
      <c r="P25" s="14">
        <v>0</v>
      </c>
      <c r="Q25" s="14">
        <v>0</v>
      </c>
      <c r="R25" s="14">
        <v>0</v>
      </c>
      <c r="S25" s="14">
        <f t="shared" si="3"/>
        <v>0</v>
      </c>
      <c r="T25" s="14">
        <f t="shared" si="4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5"/>
        <v>10</v>
      </c>
      <c r="B26" s="96">
        <v>6065</v>
      </c>
      <c r="C26" s="51" t="s">
        <v>111</v>
      </c>
      <c r="D26" s="51" t="s">
        <v>65</v>
      </c>
      <c r="E26" s="51" t="s">
        <v>112</v>
      </c>
      <c r="F26" s="7">
        <v>0</v>
      </c>
      <c r="G26" s="7">
        <v>0</v>
      </c>
      <c r="H26" s="73">
        <f t="shared" si="0"/>
        <v>0</v>
      </c>
      <c r="I26" s="8"/>
      <c r="J26" s="32">
        <v>0</v>
      </c>
      <c r="K26" s="14">
        <f t="shared" si="1"/>
        <v>0</v>
      </c>
      <c r="L26" s="14">
        <f t="shared" si="6"/>
        <v>0</v>
      </c>
      <c r="M26" s="14">
        <v>0</v>
      </c>
      <c r="N26" s="14">
        <v>0</v>
      </c>
      <c r="O26" s="14">
        <f t="shared" si="2"/>
        <v>0</v>
      </c>
      <c r="P26" s="14">
        <v>0</v>
      </c>
      <c r="Q26" s="14">
        <v>0</v>
      </c>
      <c r="R26" s="14">
        <v>0</v>
      </c>
      <c r="S26" s="14">
        <f t="shared" si="3"/>
        <v>0</v>
      </c>
      <c r="T26" s="14">
        <f t="shared" si="4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96">
        <v>6067</v>
      </c>
      <c r="C27" s="51" t="s">
        <v>107</v>
      </c>
      <c r="D27" s="51" t="s">
        <v>65</v>
      </c>
      <c r="E27" s="51" t="s">
        <v>108</v>
      </c>
      <c r="F27" s="7">
        <v>0</v>
      </c>
      <c r="G27" s="7">
        <v>0</v>
      </c>
      <c r="H27" s="73">
        <f t="shared" si="0"/>
        <v>0</v>
      </c>
      <c r="I27" s="8"/>
      <c r="J27" s="32">
        <v>0</v>
      </c>
      <c r="K27" s="14">
        <f t="shared" si="1"/>
        <v>0</v>
      </c>
      <c r="L27" s="14">
        <f t="shared" si="6"/>
        <v>0</v>
      </c>
      <c r="M27" s="14">
        <v>0</v>
      </c>
      <c r="N27" s="14">
        <v>0</v>
      </c>
      <c r="O27" s="14">
        <f t="shared" si="2"/>
        <v>0</v>
      </c>
      <c r="P27" s="14">
        <v>0</v>
      </c>
      <c r="Q27" s="14">
        <v>0</v>
      </c>
      <c r="R27" s="14">
        <v>0</v>
      </c>
      <c r="S27" s="14">
        <f t="shared" si="3"/>
        <v>0</v>
      </c>
      <c r="T27" s="14">
        <f t="shared" si="4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96">
        <v>6079</v>
      </c>
      <c r="C28" s="51" t="s">
        <v>109</v>
      </c>
      <c r="D28" s="51" t="s">
        <v>65</v>
      </c>
      <c r="E28" s="51" t="s">
        <v>110</v>
      </c>
      <c r="F28" s="7">
        <v>0</v>
      </c>
      <c r="G28" s="7">
        <v>0</v>
      </c>
      <c r="H28" s="73">
        <f t="shared" si="0"/>
        <v>0</v>
      </c>
      <c r="I28" s="8"/>
      <c r="J28" s="32">
        <v>0</v>
      </c>
      <c r="K28" s="14">
        <f t="shared" si="1"/>
        <v>0</v>
      </c>
      <c r="L28" s="14">
        <f t="shared" si="6"/>
        <v>0</v>
      </c>
      <c r="M28" s="14">
        <v>0</v>
      </c>
      <c r="N28" s="14">
        <v>0</v>
      </c>
      <c r="O28" s="14">
        <f t="shared" si="2"/>
        <v>0</v>
      </c>
      <c r="P28" s="14">
        <v>0</v>
      </c>
      <c r="Q28" s="14">
        <v>0</v>
      </c>
      <c r="R28" s="14">
        <v>0</v>
      </c>
      <c r="S28" s="14">
        <f t="shared" si="3"/>
        <v>0</v>
      </c>
      <c r="T28" s="14">
        <f t="shared" si="4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96">
        <v>6084</v>
      </c>
      <c r="C29" s="51" t="s">
        <v>107</v>
      </c>
      <c r="D29" s="51" t="s">
        <v>65</v>
      </c>
      <c r="E29" s="51" t="s">
        <v>108</v>
      </c>
      <c r="F29" s="7">
        <v>0</v>
      </c>
      <c r="G29" s="7">
        <v>0</v>
      </c>
      <c r="H29" s="73">
        <f t="shared" si="0"/>
        <v>0</v>
      </c>
      <c r="I29" s="8"/>
      <c r="J29" s="32">
        <v>0</v>
      </c>
      <c r="K29" s="14">
        <f t="shared" si="1"/>
        <v>0</v>
      </c>
      <c r="L29" s="14">
        <f t="shared" si="6"/>
        <v>0</v>
      </c>
      <c r="M29" s="14">
        <v>0</v>
      </c>
      <c r="N29" s="14">
        <v>0</v>
      </c>
      <c r="O29" s="14">
        <f t="shared" si="2"/>
        <v>0</v>
      </c>
      <c r="P29" s="14">
        <v>0</v>
      </c>
      <c r="Q29" s="14">
        <v>0</v>
      </c>
      <c r="R29" s="14">
        <v>0</v>
      </c>
      <c r="S29" s="14">
        <f t="shared" si="3"/>
        <v>0</v>
      </c>
      <c r="T29" s="14">
        <f t="shared" si="4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96">
        <v>6085</v>
      </c>
      <c r="C30" s="51" t="s">
        <v>104</v>
      </c>
      <c r="D30" s="51" t="s">
        <v>65</v>
      </c>
      <c r="E30" s="51" t="s">
        <v>105</v>
      </c>
      <c r="F30" s="7">
        <v>0</v>
      </c>
      <c r="G30" s="7">
        <v>0</v>
      </c>
      <c r="H30" s="73">
        <f t="shared" si="0"/>
        <v>0</v>
      </c>
      <c r="I30" s="8"/>
      <c r="J30" s="32">
        <v>0</v>
      </c>
      <c r="K30" s="14">
        <f t="shared" si="1"/>
        <v>0</v>
      </c>
      <c r="L30" s="14">
        <f t="shared" si="6"/>
        <v>0</v>
      </c>
      <c r="M30" s="14">
        <v>0</v>
      </c>
      <c r="N30" s="14">
        <v>0</v>
      </c>
      <c r="O30" s="14">
        <f t="shared" si="2"/>
        <v>0</v>
      </c>
      <c r="P30" s="14">
        <v>0</v>
      </c>
      <c r="Q30" s="14">
        <v>0</v>
      </c>
      <c r="R30" s="14">
        <v>0</v>
      </c>
      <c r="S30" s="14">
        <f t="shared" si="3"/>
        <v>0</v>
      </c>
      <c r="T30" s="14">
        <f t="shared" si="4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96">
        <v>6346</v>
      </c>
      <c r="C31" s="51" t="s">
        <v>107</v>
      </c>
      <c r="D31" s="51" t="s">
        <v>65</v>
      </c>
      <c r="E31" s="51" t="s">
        <v>108</v>
      </c>
      <c r="F31" s="7">
        <v>0</v>
      </c>
      <c r="G31" s="7">
        <v>0</v>
      </c>
      <c r="H31" s="73">
        <f t="shared" si="0"/>
        <v>0</v>
      </c>
      <c r="I31" s="8"/>
      <c r="J31" s="32">
        <v>0</v>
      </c>
      <c r="K31" s="14">
        <f t="shared" si="1"/>
        <v>0</v>
      </c>
      <c r="L31" s="14">
        <f t="shared" si="6"/>
        <v>0</v>
      </c>
      <c r="M31" s="14">
        <v>0</v>
      </c>
      <c r="N31" s="14">
        <v>0</v>
      </c>
      <c r="O31" s="14">
        <f t="shared" si="2"/>
        <v>0</v>
      </c>
      <c r="P31" s="14">
        <v>0</v>
      </c>
      <c r="Q31" s="14">
        <v>0</v>
      </c>
      <c r="R31" s="14">
        <v>0</v>
      </c>
      <c r="S31" s="14">
        <f t="shared" si="3"/>
        <v>0</v>
      </c>
      <c r="T31" s="14">
        <f t="shared" si="4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96">
        <v>6363</v>
      </c>
      <c r="C32" s="51" t="s">
        <v>107</v>
      </c>
      <c r="D32" s="51" t="s">
        <v>65</v>
      </c>
      <c r="E32" s="51" t="s">
        <v>108</v>
      </c>
      <c r="F32" s="7">
        <v>0</v>
      </c>
      <c r="G32" s="7">
        <v>0</v>
      </c>
      <c r="H32" s="73">
        <f t="shared" si="0"/>
        <v>0</v>
      </c>
      <c r="I32" s="8"/>
      <c r="J32" s="32">
        <v>0</v>
      </c>
      <c r="K32" s="14">
        <f t="shared" si="1"/>
        <v>0</v>
      </c>
      <c r="L32" s="14">
        <f t="shared" si="6"/>
        <v>0</v>
      </c>
      <c r="M32" s="14">
        <v>0</v>
      </c>
      <c r="N32" s="14">
        <v>0</v>
      </c>
      <c r="O32" s="14">
        <f t="shared" si="2"/>
        <v>0</v>
      </c>
      <c r="P32" s="14">
        <v>0</v>
      </c>
      <c r="Q32" s="14">
        <v>0</v>
      </c>
      <c r="R32" s="14">
        <v>0</v>
      </c>
      <c r="S32" s="14">
        <f t="shared" si="3"/>
        <v>0</v>
      </c>
      <c r="T32" s="14">
        <f t="shared" si="4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96">
        <v>6676</v>
      </c>
      <c r="C33" s="51" t="s">
        <v>107</v>
      </c>
      <c r="D33" s="51" t="s">
        <v>65</v>
      </c>
      <c r="E33" s="51" t="s">
        <v>108</v>
      </c>
      <c r="F33" s="7">
        <v>0</v>
      </c>
      <c r="G33" s="7">
        <v>0</v>
      </c>
      <c r="H33" s="73">
        <f t="shared" si="0"/>
        <v>0</v>
      </c>
      <c r="I33" s="8"/>
      <c r="J33" s="32">
        <v>0</v>
      </c>
      <c r="K33" s="14">
        <f t="shared" si="1"/>
        <v>0</v>
      </c>
      <c r="L33" s="14">
        <f t="shared" si="6"/>
        <v>0</v>
      </c>
      <c r="M33" s="14">
        <v>0</v>
      </c>
      <c r="N33" s="14">
        <v>0</v>
      </c>
      <c r="O33" s="14">
        <f t="shared" si="2"/>
        <v>0</v>
      </c>
      <c r="P33" s="14">
        <v>0</v>
      </c>
      <c r="Q33" s="14">
        <v>0</v>
      </c>
      <c r="R33" s="14">
        <v>0</v>
      </c>
      <c r="S33" s="14">
        <f t="shared" si="3"/>
        <v>0</v>
      </c>
      <c r="T33" s="14">
        <f t="shared" si="4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96"/>
      <c r="C34" s="51"/>
      <c r="D34" s="51"/>
      <c r="E34" s="51"/>
      <c r="F34" s="72">
        <v>0</v>
      </c>
      <c r="G34" s="72">
        <v>0</v>
      </c>
      <c r="H34" s="73">
        <f t="shared" si="0"/>
        <v>0</v>
      </c>
      <c r="I34" s="8"/>
      <c r="J34" s="73">
        <v>0</v>
      </c>
      <c r="K34" s="74">
        <f t="shared" ref="K34:K37" si="7">(+F34+G34+H34+J34)</f>
        <v>0</v>
      </c>
      <c r="L34" s="14">
        <f t="shared" si="6"/>
        <v>0</v>
      </c>
      <c r="M34" s="74">
        <v>0</v>
      </c>
      <c r="N34" s="74">
        <v>0</v>
      </c>
      <c r="O34" s="74">
        <f t="shared" ref="O34:O37" si="8">+ROUND((K34*0.0145),0)</f>
        <v>0</v>
      </c>
      <c r="P34" s="74">
        <v>0</v>
      </c>
      <c r="Q34" s="74">
        <v>0</v>
      </c>
      <c r="R34" s="74">
        <v>0</v>
      </c>
      <c r="S34" s="74">
        <f t="shared" ref="S34:S37" si="9">+L34+M34+N34+O34+P34+Q34+R34</f>
        <v>0</v>
      </c>
      <c r="T34" s="74">
        <f t="shared" ref="T34:T41" si="10">+K34+S34</f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96"/>
      <c r="C35" s="51"/>
      <c r="D35" s="51"/>
      <c r="E35" s="51"/>
      <c r="F35" s="72">
        <v>0</v>
      </c>
      <c r="G35" s="72">
        <v>0</v>
      </c>
      <c r="H35" s="73">
        <f t="shared" si="0"/>
        <v>0</v>
      </c>
      <c r="I35" s="8"/>
      <c r="J35" s="73">
        <v>0</v>
      </c>
      <c r="K35" s="74">
        <f t="shared" si="7"/>
        <v>0</v>
      </c>
      <c r="L35" s="14">
        <f t="shared" si="6"/>
        <v>0</v>
      </c>
      <c r="M35" s="74">
        <v>0</v>
      </c>
      <c r="N35" s="74">
        <v>0</v>
      </c>
      <c r="O35" s="74">
        <f t="shared" si="8"/>
        <v>0</v>
      </c>
      <c r="P35" s="74">
        <v>0</v>
      </c>
      <c r="Q35" s="74">
        <v>0</v>
      </c>
      <c r="R35" s="74">
        <v>0</v>
      </c>
      <c r="S35" s="74">
        <f t="shared" si="9"/>
        <v>0</v>
      </c>
      <c r="T35" s="74">
        <f t="shared" si="10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96"/>
      <c r="C36" s="51"/>
      <c r="D36" s="51"/>
      <c r="E36" s="51"/>
      <c r="F36" s="72">
        <v>0</v>
      </c>
      <c r="G36" s="72">
        <v>0</v>
      </c>
      <c r="H36" s="73">
        <f t="shared" si="0"/>
        <v>0</v>
      </c>
      <c r="I36" s="8"/>
      <c r="J36" s="73">
        <v>0</v>
      </c>
      <c r="K36" s="74">
        <f t="shared" si="7"/>
        <v>0</v>
      </c>
      <c r="L36" s="14">
        <f t="shared" si="6"/>
        <v>0</v>
      </c>
      <c r="M36" s="74">
        <v>0</v>
      </c>
      <c r="N36" s="74">
        <v>0</v>
      </c>
      <c r="O36" s="74">
        <f t="shared" si="8"/>
        <v>0</v>
      </c>
      <c r="P36" s="74">
        <v>0</v>
      </c>
      <c r="Q36" s="74">
        <v>0</v>
      </c>
      <c r="R36" s="74">
        <v>0</v>
      </c>
      <c r="S36" s="74">
        <f t="shared" si="9"/>
        <v>0</v>
      </c>
      <c r="T36" s="74">
        <f t="shared" si="10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96"/>
      <c r="C37" s="51"/>
      <c r="D37" s="51"/>
      <c r="E37" s="51"/>
      <c r="F37" s="72">
        <v>0</v>
      </c>
      <c r="G37" s="72">
        <v>0</v>
      </c>
      <c r="H37" s="73">
        <f t="shared" si="0"/>
        <v>0</v>
      </c>
      <c r="I37" s="8"/>
      <c r="J37" s="73">
        <v>0</v>
      </c>
      <c r="K37" s="74">
        <f t="shared" si="7"/>
        <v>0</v>
      </c>
      <c r="L37" s="14">
        <f t="shared" si="6"/>
        <v>0</v>
      </c>
      <c r="M37" s="74">
        <v>0</v>
      </c>
      <c r="N37" s="74">
        <v>0</v>
      </c>
      <c r="O37" s="74">
        <f t="shared" si="8"/>
        <v>0</v>
      </c>
      <c r="P37" s="74">
        <v>0</v>
      </c>
      <c r="Q37" s="74">
        <v>0</v>
      </c>
      <c r="R37" s="74">
        <v>0</v>
      </c>
      <c r="S37" s="74">
        <f t="shared" si="9"/>
        <v>0</v>
      </c>
      <c r="T37" s="74">
        <f t="shared" si="10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2">
        <v>0</v>
      </c>
      <c r="G38" s="72">
        <v>0</v>
      </c>
      <c r="H38" s="73">
        <f t="shared" si="0"/>
        <v>0</v>
      </c>
      <c r="I38" s="8"/>
      <c r="J38" s="73">
        <v>0</v>
      </c>
      <c r="K38" s="74">
        <f t="shared" ref="K38:K41" si="11">(+F38+G38+H38+J38)</f>
        <v>0</v>
      </c>
      <c r="L38" s="14">
        <f t="shared" si="6"/>
        <v>0</v>
      </c>
      <c r="M38" s="74">
        <v>0</v>
      </c>
      <c r="N38" s="74">
        <v>0</v>
      </c>
      <c r="O38" s="74">
        <f t="shared" ref="O38:O41" si="12">+ROUND((K38*0.0145),0)</f>
        <v>0</v>
      </c>
      <c r="P38" s="74">
        <v>0</v>
      </c>
      <c r="Q38" s="74">
        <v>0</v>
      </c>
      <c r="R38" s="74">
        <v>0</v>
      </c>
      <c r="S38" s="74">
        <f t="shared" ref="S38:S41" si="13">+L38+M38+N38+O38+P38+Q38+R38</f>
        <v>0</v>
      </c>
      <c r="T38" s="74">
        <f t="shared" si="10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2">
        <v>0</v>
      </c>
      <c r="G39" s="72">
        <v>0</v>
      </c>
      <c r="H39" s="73">
        <f t="shared" ref="H39:H41" si="14">+L78</f>
        <v>0</v>
      </c>
      <c r="I39" s="8"/>
      <c r="J39" s="73">
        <v>0</v>
      </c>
      <c r="K39" s="74">
        <f t="shared" si="11"/>
        <v>0</v>
      </c>
      <c r="L39" s="14">
        <f t="shared" si="6"/>
        <v>0</v>
      </c>
      <c r="M39" s="74">
        <v>0</v>
      </c>
      <c r="N39" s="74">
        <v>0</v>
      </c>
      <c r="O39" s="74">
        <f t="shared" si="12"/>
        <v>0</v>
      </c>
      <c r="P39" s="74">
        <v>0</v>
      </c>
      <c r="Q39" s="74">
        <v>0</v>
      </c>
      <c r="R39" s="74">
        <v>0</v>
      </c>
      <c r="S39" s="74">
        <f t="shared" si="13"/>
        <v>0</v>
      </c>
      <c r="T39" s="74">
        <f t="shared" si="10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2">
        <v>0</v>
      </c>
      <c r="G40" s="72">
        <v>0</v>
      </c>
      <c r="H40" s="73">
        <f t="shared" si="14"/>
        <v>0</v>
      </c>
      <c r="I40" s="8"/>
      <c r="J40" s="73">
        <v>0</v>
      </c>
      <c r="K40" s="74">
        <f t="shared" si="11"/>
        <v>0</v>
      </c>
      <c r="L40" s="14">
        <f t="shared" si="6"/>
        <v>0</v>
      </c>
      <c r="M40" s="74">
        <v>0</v>
      </c>
      <c r="N40" s="74">
        <v>0</v>
      </c>
      <c r="O40" s="74">
        <f t="shared" si="12"/>
        <v>0</v>
      </c>
      <c r="P40" s="74">
        <v>0</v>
      </c>
      <c r="Q40" s="74">
        <v>0</v>
      </c>
      <c r="R40" s="74">
        <v>0</v>
      </c>
      <c r="S40" s="74">
        <f t="shared" si="13"/>
        <v>0</v>
      </c>
      <c r="T40" s="74">
        <f t="shared" si="10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2">
        <v>0</v>
      </c>
      <c r="G41" s="72">
        <v>0</v>
      </c>
      <c r="H41" s="73">
        <f t="shared" si="14"/>
        <v>0</v>
      </c>
      <c r="I41" s="8"/>
      <c r="J41" s="73">
        <v>0</v>
      </c>
      <c r="K41" s="74">
        <f t="shared" si="11"/>
        <v>0</v>
      </c>
      <c r="L41" s="14">
        <f t="shared" si="6"/>
        <v>0</v>
      </c>
      <c r="M41" s="74">
        <v>0</v>
      </c>
      <c r="N41" s="74">
        <v>0</v>
      </c>
      <c r="O41" s="74">
        <f t="shared" si="12"/>
        <v>0</v>
      </c>
      <c r="P41" s="74">
        <v>0</v>
      </c>
      <c r="Q41" s="74">
        <v>0</v>
      </c>
      <c r="R41" s="74">
        <v>0</v>
      </c>
      <c r="S41" s="74">
        <f t="shared" si="13"/>
        <v>0</v>
      </c>
      <c r="T41" s="74">
        <f t="shared" si="10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78">
        <f>SUM(F17:F41)</f>
        <v>0</v>
      </c>
      <c r="G42" s="78">
        <f>SUM(G17:G41)</f>
        <v>0</v>
      </c>
      <c r="H42" s="78">
        <f>SUM(H17:H41)</f>
        <v>0</v>
      </c>
      <c r="I42" s="11" t="s">
        <v>70</v>
      </c>
      <c r="J42" s="78">
        <f t="shared" ref="J42:T42" si="15">SUM(J17:J41)</f>
        <v>0</v>
      </c>
      <c r="K42" s="78">
        <f t="shared" si="15"/>
        <v>0</v>
      </c>
      <c r="L42" s="78">
        <f t="shared" ref="L42" si="16">SUM(L17:L41)</f>
        <v>0</v>
      </c>
      <c r="M42" s="78">
        <f t="shared" si="15"/>
        <v>0</v>
      </c>
      <c r="N42" s="78">
        <f t="shared" si="15"/>
        <v>0</v>
      </c>
      <c r="O42" s="76">
        <f t="shared" si="15"/>
        <v>0</v>
      </c>
      <c r="P42" s="76">
        <f t="shared" si="15"/>
        <v>0</v>
      </c>
      <c r="Q42" s="76">
        <f t="shared" si="15"/>
        <v>0</v>
      </c>
      <c r="R42" s="76">
        <f t="shared" si="15"/>
        <v>0</v>
      </c>
      <c r="S42" s="76">
        <f t="shared" si="15"/>
        <v>0</v>
      </c>
      <c r="T42" s="76">
        <f t="shared" si="15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73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74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03" t="s">
        <v>75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10</v>
      </c>
      <c r="C49" s="55"/>
      <c r="D49" s="55"/>
      <c r="E49" s="55"/>
      <c r="F49" s="55"/>
      <c r="G49" s="55"/>
      <c r="H49" s="55"/>
      <c r="I49" s="55"/>
      <c r="J49" s="62"/>
      <c r="K49" s="67"/>
      <c r="L49" s="6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4" t="s">
        <v>76</v>
      </c>
      <c r="C50" s="65"/>
      <c r="D50" s="65"/>
      <c r="E50" s="65"/>
      <c r="F50" s="65"/>
      <c r="G50" s="65"/>
      <c r="H50" s="65"/>
      <c r="I50" s="65"/>
      <c r="J50" s="65"/>
      <c r="K50" s="65"/>
      <c r="L50" s="6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69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30" t="s">
        <v>77</v>
      </c>
      <c r="G52" s="71" t="s">
        <v>78</v>
      </c>
      <c r="H52" s="70" t="s">
        <v>79</v>
      </c>
      <c r="I52" s="70" t="s">
        <v>60</v>
      </c>
      <c r="J52" s="70" t="s">
        <v>80</v>
      </c>
      <c r="K52" s="70" t="s">
        <v>81</v>
      </c>
      <c r="L52" s="6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28"/>
      <c r="B53" s="34" t="s">
        <v>0</v>
      </c>
      <c r="C53" s="53"/>
      <c r="D53" s="35" t="s">
        <v>0</v>
      </c>
      <c r="E53" s="35" t="s">
        <v>82</v>
      </c>
      <c r="F53" s="60" t="s">
        <v>83</v>
      </c>
      <c r="G53" s="37"/>
      <c r="H53" s="37" t="s">
        <v>0</v>
      </c>
      <c r="I53" s="61" t="s">
        <v>84</v>
      </c>
      <c r="J53" s="37" t="s">
        <v>85</v>
      </c>
      <c r="K53" s="37" t="s">
        <v>86</v>
      </c>
      <c r="L53" s="12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1"/>
      <c r="B54" s="36" t="s">
        <v>32</v>
      </c>
      <c r="C54" s="37" t="s">
        <v>32</v>
      </c>
      <c r="D54" s="37" t="s">
        <v>33</v>
      </c>
      <c r="E54" s="37" t="s">
        <v>87</v>
      </c>
      <c r="F54" s="37" t="s">
        <v>87</v>
      </c>
      <c r="G54" s="37" t="s">
        <v>88</v>
      </c>
      <c r="H54" s="37" t="s">
        <v>88</v>
      </c>
      <c r="I54" s="37" t="s">
        <v>87</v>
      </c>
      <c r="J54" s="37" t="s">
        <v>87</v>
      </c>
      <c r="K54" s="37" t="s">
        <v>87</v>
      </c>
      <c r="L54" s="126" t="s">
        <v>89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4" t="s">
        <v>45</v>
      </c>
      <c r="B55" s="38" t="s">
        <v>46</v>
      </c>
      <c r="C55" s="39" t="s">
        <v>90</v>
      </c>
      <c r="D55" s="39" t="s">
        <v>48</v>
      </c>
      <c r="E55" s="39"/>
      <c r="F55" s="59" t="s">
        <v>91</v>
      </c>
      <c r="G55" s="59" t="s">
        <v>91</v>
      </c>
      <c r="H55" s="59" t="s">
        <v>92</v>
      </c>
      <c r="I55" s="59" t="s">
        <v>93</v>
      </c>
      <c r="J55" s="59" t="s">
        <v>93</v>
      </c>
      <c r="K55" s="59" t="s">
        <v>94</v>
      </c>
      <c r="L55" s="127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6">
        <v>1</v>
      </c>
      <c r="B56" s="50">
        <f t="shared" ref="B56:D80" si="17">+B17</f>
        <v>6012</v>
      </c>
      <c r="C56" s="50" t="str">
        <f t="shared" si="17"/>
        <v>Bldg. Custodian Leader</v>
      </c>
      <c r="D56" s="50" t="str">
        <f t="shared" si="17"/>
        <v>VACANT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1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8">A56+1</f>
        <v>2</v>
      </c>
      <c r="B57" s="50">
        <f t="shared" si="17"/>
        <v>6013</v>
      </c>
      <c r="C57" s="50" t="str">
        <f t="shared" si="17"/>
        <v>Grounds Worker</v>
      </c>
      <c r="D57" s="50" t="str">
        <f t="shared" si="17"/>
        <v>VACANT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ref="L57:L80" si="19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8"/>
        <v>3</v>
      </c>
      <c r="B58" s="50">
        <f t="shared" si="17"/>
        <v>6054</v>
      </c>
      <c r="C58" s="50" t="str">
        <f t="shared" si="17"/>
        <v>Maintenance Custodian</v>
      </c>
      <c r="D58" s="50" t="str">
        <f t="shared" si="17"/>
        <v>VACANT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1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8"/>
        <v>4</v>
      </c>
      <c r="B59" s="50">
        <f t="shared" si="17"/>
        <v>6057</v>
      </c>
      <c r="C59" s="50" t="str">
        <f t="shared" si="17"/>
        <v>Building Custodian</v>
      </c>
      <c r="D59" s="50" t="str">
        <f t="shared" si="17"/>
        <v>VACANT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1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8"/>
        <v>5</v>
      </c>
      <c r="B60" s="50">
        <f t="shared" si="17"/>
        <v>6058</v>
      </c>
      <c r="C60" s="50" t="str">
        <f t="shared" si="17"/>
        <v>Grounds Worker</v>
      </c>
      <c r="D60" s="50" t="str">
        <f t="shared" si="17"/>
        <v>VACANT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1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8"/>
        <v>6</v>
      </c>
      <c r="B61" s="50">
        <f t="shared" si="17"/>
        <v>6060</v>
      </c>
      <c r="C61" s="50" t="str">
        <f t="shared" si="17"/>
        <v>Grounds Worker</v>
      </c>
      <c r="D61" s="50" t="str">
        <f t="shared" si="17"/>
        <v>VACANT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1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8"/>
        <v>7</v>
      </c>
      <c r="B62" s="50">
        <f t="shared" si="17"/>
        <v>6061</v>
      </c>
      <c r="C62" s="50" t="str">
        <f t="shared" si="17"/>
        <v>Maintenance Worker</v>
      </c>
      <c r="D62" s="50" t="str">
        <f t="shared" si="17"/>
        <v>VACANT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1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8"/>
        <v>8</v>
      </c>
      <c r="B63" s="50">
        <f t="shared" si="17"/>
        <v>6062</v>
      </c>
      <c r="C63" s="50" t="str">
        <f t="shared" si="17"/>
        <v>Maintenance Custodian</v>
      </c>
      <c r="D63" s="50" t="str">
        <f t="shared" si="17"/>
        <v>VACANT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1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8"/>
        <v>9</v>
      </c>
      <c r="B64" s="50">
        <f t="shared" si="17"/>
        <v>6064</v>
      </c>
      <c r="C64" s="50" t="str">
        <f t="shared" si="17"/>
        <v>Administrative Aide</v>
      </c>
      <c r="D64" s="50" t="str">
        <f t="shared" si="17"/>
        <v>VACANT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1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8"/>
        <v>10</v>
      </c>
      <c r="B65" s="50">
        <f t="shared" si="17"/>
        <v>6065</v>
      </c>
      <c r="C65" s="50" t="str">
        <f t="shared" si="17"/>
        <v>Bldg. Maintenance Supervisor</v>
      </c>
      <c r="D65" s="50" t="str">
        <f t="shared" si="17"/>
        <v>VACANT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19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8"/>
        <v>11</v>
      </c>
      <c r="B66" s="50">
        <f t="shared" si="17"/>
        <v>6067</v>
      </c>
      <c r="C66" s="50" t="str">
        <f t="shared" si="17"/>
        <v>Building Custodian</v>
      </c>
      <c r="D66" s="50" t="str">
        <f t="shared" si="17"/>
        <v>VACANT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19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8"/>
        <v>12</v>
      </c>
      <c r="B67" s="50">
        <f t="shared" si="17"/>
        <v>6079</v>
      </c>
      <c r="C67" s="50" t="str">
        <f t="shared" si="17"/>
        <v>Maintenance Worker</v>
      </c>
      <c r="D67" s="50" t="str">
        <f t="shared" si="17"/>
        <v>VACANT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19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8"/>
        <v>13</v>
      </c>
      <c r="B68" s="50">
        <f t="shared" si="17"/>
        <v>6084</v>
      </c>
      <c r="C68" s="50" t="str">
        <f t="shared" si="17"/>
        <v>Building Custodian</v>
      </c>
      <c r="D68" s="50" t="str">
        <f t="shared" si="17"/>
        <v>VACANT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19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8"/>
        <v>14</v>
      </c>
      <c r="B69" s="50">
        <f t="shared" si="17"/>
        <v>6085</v>
      </c>
      <c r="C69" s="50" t="str">
        <f t="shared" si="17"/>
        <v>Grounds Worker</v>
      </c>
      <c r="D69" s="50" t="str">
        <f t="shared" si="17"/>
        <v>VACANT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19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8"/>
        <v>15</v>
      </c>
      <c r="B70" s="50">
        <f t="shared" si="17"/>
        <v>6346</v>
      </c>
      <c r="C70" s="50" t="str">
        <f t="shared" si="17"/>
        <v>Building Custodian</v>
      </c>
      <c r="D70" s="50" t="str">
        <f t="shared" si="17"/>
        <v>VACANT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19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8"/>
        <v>16</v>
      </c>
      <c r="B71" s="50">
        <f t="shared" si="17"/>
        <v>6363</v>
      </c>
      <c r="C71" s="50" t="str">
        <f t="shared" si="17"/>
        <v>Building Custodian</v>
      </c>
      <c r="D71" s="50" t="str">
        <f t="shared" si="17"/>
        <v>VACANT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19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8"/>
        <v>17</v>
      </c>
      <c r="B72" s="50">
        <f t="shared" si="17"/>
        <v>6676</v>
      </c>
      <c r="C72" s="50" t="str">
        <f t="shared" si="17"/>
        <v>Building Custodian</v>
      </c>
      <c r="D72" s="50" t="str">
        <f t="shared" si="17"/>
        <v>VACANT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19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8"/>
        <v>18</v>
      </c>
      <c r="B73" s="50">
        <f t="shared" si="17"/>
        <v>0</v>
      </c>
      <c r="C73" s="50">
        <f t="shared" si="17"/>
        <v>0</v>
      </c>
      <c r="D73" s="50">
        <f t="shared" si="17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19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17"/>
        <v>0</v>
      </c>
      <c r="C74" s="50">
        <f t="shared" si="17"/>
        <v>0</v>
      </c>
      <c r="D74" s="50">
        <f t="shared" si="17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19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17"/>
        <v>0</v>
      </c>
      <c r="C75" s="50">
        <f t="shared" si="17"/>
        <v>0</v>
      </c>
      <c r="D75" s="50">
        <f t="shared" si="17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19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17"/>
        <v>0</v>
      </c>
      <c r="C76" s="50">
        <f t="shared" si="17"/>
        <v>0</v>
      </c>
      <c r="D76" s="50">
        <f t="shared" si="17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19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17"/>
        <v>0</v>
      </c>
      <c r="C77" s="50">
        <f t="shared" si="17"/>
        <v>0</v>
      </c>
      <c r="D77" s="50">
        <f t="shared" si="17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19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17"/>
        <v>0</v>
      </c>
      <c r="C78" s="50">
        <f t="shared" si="17"/>
        <v>0</v>
      </c>
      <c r="D78" s="50">
        <f t="shared" si="17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19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17"/>
        <v>0</v>
      </c>
      <c r="C79" s="50">
        <f t="shared" si="17"/>
        <v>0</v>
      </c>
      <c r="D79" s="50">
        <f t="shared" si="17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19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17"/>
        <v>0</v>
      </c>
      <c r="C80" s="50">
        <f t="shared" si="17"/>
        <v>0</v>
      </c>
      <c r="D80" s="50">
        <f t="shared" si="17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4">
        <f t="shared" si="1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30" t="s">
        <v>69</v>
      </c>
      <c r="E81" s="10">
        <f t="shared" ref="E81:L81" si="20">SUM(E56:E80)</f>
        <v>0</v>
      </c>
      <c r="F81" s="10">
        <f t="shared" si="20"/>
        <v>0</v>
      </c>
      <c r="G81" s="10">
        <f t="shared" si="20"/>
        <v>0</v>
      </c>
      <c r="H81" s="10">
        <f t="shared" si="20"/>
        <v>0</v>
      </c>
      <c r="I81" s="10">
        <f t="shared" si="20"/>
        <v>0</v>
      </c>
      <c r="J81" s="10">
        <f t="shared" si="20"/>
        <v>0</v>
      </c>
      <c r="K81" s="10">
        <f t="shared" si="20"/>
        <v>0</v>
      </c>
      <c r="L81" s="10">
        <f t="shared" si="2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77</v>
      </c>
      <c r="B82" s="3" t="s">
        <v>95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78</v>
      </c>
      <c r="B83" s="3" t="s">
        <v>96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79</v>
      </c>
      <c r="B84" s="3" t="s">
        <v>97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98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80</v>
      </c>
      <c r="B86" s="3" t="s">
        <v>99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81</v>
      </c>
      <c r="B87" s="3" t="s">
        <v>100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
Agency Staffing Pattern
(PROPOSED)&amp;R&amp;"Times New Roman,Bold"[BBMR SP-1]</oddHeader>
    <oddFooter>&amp;C2 - &amp;P</oddFoot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79">
    <tabColor theme="6" tint="0.79998168889431442"/>
  </sheetPr>
  <dimension ref="A1:BV121"/>
  <sheetViews>
    <sheetView zoomScaleNormal="100" zoomScaleSheetLayoutView="100" workbookViewId="0">
      <selection activeCell="Q57" sqref="Q57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17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113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114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104" t="s">
        <v>56</v>
      </c>
      <c r="M16" s="25" t="s">
        <v>57</v>
      </c>
      <c r="N16" s="25" t="s">
        <v>58</v>
      </c>
      <c r="O16" s="25" t="s">
        <v>59</v>
      </c>
      <c r="P16" s="27" t="s">
        <v>60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31"/>
      <c r="C17" s="50" t="s">
        <v>115</v>
      </c>
      <c r="D17" s="50"/>
      <c r="E17" s="50"/>
      <c r="F17" s="75">
        <v>0</v>
      </c>
      <c r="G17" s="75">
        <v>0</v>
      </c>
      <c r="H17" s="75">
        <v>0</v>
      </c>
      <c r="I17" s="30"/>
      <c r="J17" s="75">
        <v>0</v>
      </c>
      <c r="K17" s="76">
        <f t="shared" ref="K17:K41" si="0">(+F17+G17+H17+J17)</f>
        <v>0</v>
      </c>
      <c r="L17" s="76">
        <f>+ROUND((K17*0.3235),0)</f>
        <v>0</v>
      </c>
      <c r="M17" s="76">
        <v>0</v>
      </c>
      <c r="N17" s="76">
        <v>0</v>
      </c>
      <c r="O17" s="76">
        <f>+ROUND((K17*0.0145),0)</f>
        <v>0</v>
      </c>
      <c r="P17" s="76">
        <v>0</v>
      </c>
      <c r="Q17" s="77">
        <v>0</v>
      </c>
      <c r="R17" s="77">
        <v>0</v>
      </c>
      <c r="S17" s="76">
        <f t="shared" ref="S17:S41" si="1">+L17+M17+N17+O17+P17+Q17+R17</f>
        <v>0</v>
      </c>
      <c r="T17" s="76">
        <f t="shared" ref="T17:T41" si="2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6"/>
      <c r="C18" s="50"/>
      <c r="D18" s="51"/>
      <c r="E18" s="51"/>
      <c r="F18" s="72">
        <v>0</v>
      </c>
      <c r="G18" s="72">
        <v>0</v>
      </c>
      <c r="H18" s="73">
        <f>+L57</f>
        <v>0</v>
      </c>
      <c r="I18" s="8"/>
      <c r="J18" s="73">
        <v>0</v>
      </c>
      <c r="K18" s="74">
        <f t="shared" si="0"/>
        <v>0</v>
      </c>
      <c r="L18" s="14">
        <f t="shared" ref="L18:L41" si="4">+ROUND((K18*0.3235),0)</f>
        <v>0</v>
      </c>
      <c r="M18" s="74">
        <v>0</v>
      </c>
      <c r="N18" s="74">
        <v>0</v>
      </c>
      <c r="O18" s="74">
        <f t="shared" ref="O18:O41" si="5">+ROUND((K18*0.0145),0)</f>
        <v>0</v>
      </c>
      <c r="P18" s="74">
        <v>0</v>
      </c>
      <c r="Q18" s="74">
        <v>0</v>
      </c>
      <c r="R18" s="74">
        <v>0</v>
      </c>
      <c r="S18" s="74">
        <f t="shared" si="1"/>
        <v>0</v>
      </c>
      <c r="T18" s="74">
        <f t="shared" si="2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6"/>
      <c r="C19" s="50"/>
      <c r="D19" s="51"/>
      <c r="E19" s="51"/>
      <c r="F19" s="72">
        <v>0</v>
      </c>
      <c r="G19" s="72">
        <v>0</v>
      </c>
      <c r="H19" s="73">
        <f t="shared" ref="H19:H41" si="6">+L58</f>
        <v>0</v>
      </c>
      <c r="I19" s="8"/>
      <c r="J19" s="73">
        <v>0</v>
      </c>
      <c r="K19" s="74">
        <f t="shared" si="0"/>
        <v>0</v>
      </c>
      <c r="L19" s="14">
        <f t="shared" si="4"/>
        <v>0</v>
      </c>
      <c r="M19" s="74">
        <v>0</v>
      </c>
      <c r="N19" s="74">
        <v>0</v>
      </c>
      <c r="O19" s="74">
        <f t="shared" si="5"/>
        <v>0</v>
      </c>
      <c r="P19" s="74">
        <v>0</v>
      </c>
      <c r="Q19" s="74">
        <v>0</v>
      </c>
      <c r="R19" s="74">
        <v>0</v>
      </c>
      <c r="S19" s="74">
        <f t="shared" si="1"/>
        <v>0</v>
      </c>
      <c r="T19" s="74">
        <f t="shared" si="2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6"/>
      <c r="C20" s="51"/>
      <c r="D20" s="51"/>
      <c r="E20" s="51"/>
      <c r="F20" s="72">
        <v>0</v>
      </c>
      <c r="G20" s="72">
        <v>0</v>
      </c>
      <c r="H20" s="73">
        <f t="shared" si="6"/>
        <v>0</v>
      </c>
      <c r="I20" s="8"/>
      <c r="J20" s="73">
        <v>0</v>
      </c>
      <c r="K20" s="74">
        <f t="shared" si="0"/>
        <v>0</v>
      </c>
      <c r="L20" s="14">
        <f t="shared" si="4"/>
        <v>0</v>
      </c>
      <c r="M20" s="74">
        <v>0</v>
      </c>
      <c r="N20" s="74">
        <v>0</v>
      </c>
      <c r="O20" s="74">
        <f t="shared" si="5"/>
        <v>0</v>
      </c>
      <c r="P20" s="74">
        <v>0</v>
      </c>
      <c r="Q20" s="74">
        <v>0</v>
      </c>
      <c r="R20" s="74">
        <v>0</v>
      </c>
      <c r="S20" s="74">
        <f t="shared" si="1"/>
        <v>0</v>
      </c>
      <c r="T20" s="74">
        <f t="shared" si="2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6"/>
      <c r="C21" s="51"/>
      <c r="D21" s="51"/>
      <c r="E21" s="51"/>
      <c r="F21" s="72">
        <v>0</v>
      </c>
      <c r="G21" s="72">
        <v>0</v>
      </c>
      <c r="H21" s="73">
        <f t="shared" si="6"/>
        <v>0</v>
      </c>
      <c r="I21" s="8"/>
      <c r="J21" s="73">
        <v>0</v>
      </c>
      <c r="K21" s="74">
        <f t="shared" si="0"/>
        <v>0</v>
      </c>
      <c r="L21" s="14">
        <f t="shared" si="4"/>
        <v>0</v>
      </c>
      <c r="M21" s="74">
        <v>0</v>
      </c>
      <c r="N21" s="74">
        <v>0</v>
      </c>
      <c r="O21" s="74">
        <f t="shared" si="5"/>
        <v>0</v>
      </c>
      <c r="P21" s="74">
        <v>0</v>
      </c>
      <c r="Q21" s="74">
        <v>0</v>
      </c>
      <c r="R21" s="74">
        <v>0</v>
      </c>
      <c r="S21" s="74">
        <f t="shared" si="1"/>
        <v>0</v>
      </c>
      <c r="T21" s="74">
        <f t="shared" si="2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6"/>
      <c r="C22" s="51"/>
      <c r="D22" s="51"/>
      <c r="E22" s="51"/>
      <c r="F22" s="72">
        <v>0</v>
      </c>
      <c r="G22" s="72">
        <v>0</v>
      </c>
      <c r="H22" s="73">
        <f t="shared" si="6"/>
        <v>0</v>
      </c>
      <c r="I22" s="8"/>
      <c r="J22" s="73">
        <v>0</v>
      </c>
      <c r="K22" s="74">
        <f t="shared" si="0"/>
        <v>0</v>
      </c>
      <c r="L22" s="14">
        <f t="shared" si="4"/>
        <v>0</v>
      </c>
      <c r="M22" s="74">
        <v>0</v>
      </c>
      <c r="N22" s="74">
        <v>0</v>
      </c>
      <c r="O22" s="74">
        <f t="shared" si="5"/>
        <v>0</v>
      </c>
      <c r="P22" s="74">
        <v>0</v>
      </c>
      <c r="Q22" s="74">
        <v>0</v>
      </c>
      <c r="R22" s="74">
        <v>0</v>
      </c>
      <c r="S22" s="74">
        <f t="shared" si="1"/>
        <v>0</v>
      </c>
      <c r="T22" s="74">
        <f t="shared" si="2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3"/>
        <v>7</v>
      </c>
      <c r="B23" s="6"/>
      <c r="C23" s="51"/>
      <c r="D23" s="51"/>
      <c r="E23" s="51"/>
      <c r="F23" s="72">
        <v>0</v>
      </c>
      <c r="G23" s="72">
        <v>0</v>
      </c>
      <c r="H23" s="73">
        <f t="shared" si="6"/>
        <v>0</v>
      </c>
      <c r="I23" s="8"/>
      <c r="J23" s="73">
        <v>0</v>
      </c>
      <c r="K23" s="74">
        <f t="shared" si="0"/>
        <v>0</v>
      </c>
      <c r="L23" s="107">
        <f t="shared" si="4"/>
        <v>0</v>
      </c>
      <c r="M23" s="74">
        <v>0</v>
      </c>
      <c r="N23" s="74">
        <v>0</v>
      </c>
      <c r="O23" s="74">
        <f t="shared" si="5"/>
        <v>0</v>
      </c>
      <c r="P23" s="74">
        <v>0</v>
      </c>
      <c r="Q23" s="74">
        <v>0</v>
      </c>
      <c r="R23" s="74">
        <v>0</v>
      </c>
      <c r="S23" s="74">
        <f t="shared" si="1"/>
        <v>0</v>
      </c>
      <c r="T23" s="74">
        <f t="shared" si="2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3"/>
        <v>8</v>
      </c>
      <c r="B24" s="6"/>
      <c r="C24" s="51"/>
      <c r="D24" s="51"/>
      <c r="E24" s="51"/>
      <c r="F24" s="72">
        <v>0</v>
      </c>
      <c r="G24" s="72">
        <v>0</v>
      </c>
      <c r="H24" s="73">
        <f t="shared" si="6"/>
        <v>0</v>
      </c>
      <c r="I24" s="8"/>
      <c r="J24" s="73">
        <v>0</v>
      </c>
      <c r="K24" s="74">
        <f t="shared" si="0"/>
        <v>0</v>
      </c>
      <c r="L24" s="107">
        <f t="shared" si="4"/>
        <v>0</v>
      </c>
      <c r="M24" s="74">
        <v>0</v>
      </c>
      <c r="N24" s="74">
        <v>0</v>
      </c>
      <c r="O24" s="74">
        <f t="shared" si="5"/>
        <v>0</v>
      </c>
      <c r="P24" s="74">
        <v>0</v>
      </c>
      <c r="Q24" s="74">
        <v>0</v>
      </c>
      <c r="R24" s="74">
        <v>0</v>
      </c>
      <c r="S24" s="74">
        <f t="shared" si="1"/>
        <v>0</v>
      </c>
      <c r="T24" s="74">
        <f t="shared" si="2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3"/>
        <v>9</v>
      </c>
      <c r="B25" s="6"/>
      <c r="C25" s="51"/>
      <c r="D25" s="51"/>
      <c r="E25" s="51"/>
      <c r="F25" s="72">
        <v>0</v>
      </c>
      <c r="G25" s="72">
        <v>0</v>
      </c>
      <c r="H25" s="73">
        <f t="shared" si="6"/>
        <v>0</v>
      </c>
      <c r="I25" s="8"/>
      <c r="J25" s="73">
        <v>0</v>
      </c>
      <c r="K25" s="74">
        <f t="shared" si="0"/>
        <v>0</v>
      </c>
      <c r="L25" s="107">
        <f t="shared" si="4"/>
        <v>0</v>
      </c>
      <c r="M25" s="74">
        <v>0</v>
      </c>
      <c r="N25" s="74">
        <v>0</v>
      </c>
      <c r="O25" s="74">
        <f t="shared" si="5"/>
        <v>0</v>
      </c>
      <c r="P25" s="74">
        <v>0</v>
      </c>
      <c r="Q25" s="74">
        <v>0</v>
      </c>
      <c r="R25" s="74">
        <v>0</v>
      </c>
      <c r="S25" s="74">
        <f t="shared" si="1"/>
        <v>0</v>
      </c>
      <c r="T25" s="74">
        <f t="shared" si="2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6"/>
      <c r="C26" s="51"/>
      <c r="D26" s="51"/>
      <c r="E26" s="51"/>
      <c r="F26" s="72">
        <v>0</v>
      </c>
      <c r="G26" s="72">
        <v>0</v>
      </c>
      <c r="H26" s="73">
        <f t="shared" si="6"/>
        <v>0</v>
      </c>
      <c r="I26" s="8"/>
      <c r="J26" s="73">
        <v>0</v>
      </c>
      <c r="K26" s="74">
        <f t="shared" si="0"/>
        <v>0</v>
      </c>
      <c r="L26" s="14">
        <f t="shared" si="4"/>
        <v>0</v>
      </c>
      <c r="M26" s="74">
        <v>0</v>
      </c>
      <c r="N26" s="74">
        <v>0</v>
      </c>
      <c r="O26" s="74">
        <f t="shared" si="5"/>
        <v>0</v>
      </c>
      <c r="P26" s="74">
        <v>0</v>
      </c>
      <c r="Q26" s="74">
        <v>0</v>
      </c>
      <c r="R26" s="74">
        <v>0</v>
      </c>
      <c r="S26" s="74">
        <f t="shared" si="1"/>
        <v>0</v>
      </c>
      <c r="T26" s="74">
        <f t="shared" si="2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6"/>
      <c r="C27" s="51"/>
      <c r="D27" s="51"/>
      <c r="E27" s="51"/>
      <c r="F27" s="72">
        <v>0</v>
      </c>
      <c r="G27" s="72">
        <v>0</v>
      </c>
      <c r="H27" s="73">
        <f t="shared" si="6"/>
        <v>0</v>
      </c>
      <c r="I27" s="8"/>
      <c r="J27" s="73">
        <v>0</v>
      </c>
      <c r="K27" s="74">
        <f t="shared" si="0"/>
        <v>0</v>
      </c>
      <c r="L27" s="14">
        <f t="shared" si="4"/>
        <v>0</v>
      </c>
      <c r="M27" s="74">
        <v>0</v>
      </c>
      <c r="N27" s="74">
        <v>0</v>
      </c>
      <c r="O27" s="74">
        <f t="shared" si="5"/>
        <v>0</v>
      </c>
      <c r="P27" s="74">
        <v>0</v>
      </c>
      <c r="Q27" s="74">
        <v>0</v>
      </c>
      <c r="R27" s="74">
        <v>0</v>
      </c>
      <c r="S27" s="74">
        <f t="shared" si="1"/>
        <v>0</v>
      </c>
      <c r="T27" s="74">
        <f t="shared" si="2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6"/>
      <c r="C28" s="51"/>
      <c r="D28" s="51"/>
      <c r="E28" s="51"/>
      <c r="F28" s="72">
        <v>0</v>
      </c>
      <c r="G28" s="72">
        <v>0</v>
      </c>
      <c r="H28" s="73">
        <f t="shared" si="6"/>
        <v>0</v>
      </c>
      <c r="I28" s="8"/>
      <c r="J28" s="73">
        <v>0</v>
      </c>
      <c r="K28" s="74">
        <f t="shared" si="0"/>
        <v>0</v>
      </c>
      <c r="L28" s="14">
        <f t="shared" si="4"/>
        <v>0</v>
      </c>
      <c r="M28" s="74">
        <v>0</v>
      </c>
      <c r="N28" s="74">
        <v>0</v>
      </c>
      <c r="O28" s="74">
        <f t="shared" si="5"/>
        <v>0</v>
      </c>
      <c r="P28" s="74">
        <v>0</v>
      </c>
      <c r="Q28" s="74">
        <v>0</v>
      </c>
      <c r="R28" s="74">
        <v>0</v>
      </c>
      <c r="S28" s="74">
        <f t="shared" si="1"/>
        <v>0</v>
      </c>
      <c r="T28" s="74">
        <f t="shared" si="2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6"/>
      <c r="C29" s="51"/>
      <c r="D29" s="51"/>
      <c r="E29" s="51"/>
      <c r="F29" s="72">
        <v>0</v>
      </c>
      <c r="G29" s="72">
        <v>0</v>
      </c>
      <c r="H29" s="73">
        <f t="shared" si="6"/>
        <v>0</v>
      </c>
      <c r="I29" s="8"/>
      <c r="J29" s="73">
        <v>0</v>
      </c>
      <c r="K29" s="74">
        <f t="shared" si="0"/>
        <v>0</v>
      </c>
      <c r="L29" s="14">
        <f t="shared" si="4"/>
        <v>0</v>
      </c>
      <c r="M29" s="74">
        <v>0</v>
      </c>
      <c r="N29" s="74">
        <v>0</v>
      </c>
      <c r="O29" s="74">
        <f t="shared" si="5"/>
        <v>0</v>
      </c>
      <c r="P29" s="74">
        <v>0</v>
      </c>
      <c r="Q29" s="74">
        <v>0</v>
      </c>
      <c r="R29" s="74">
        <v>0</v>
      </c>
      <c r="S29" s="74">
        <f t="shared" si="1"/>
        <v>0</v>
      </c>
      <c r="T29" s="74">
        <f t="shared" si="2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6"/>
      <c r="C30" s="51"/>
      <c r="D30" s="51"/>
      <c r="E30" s="51"/>
      <c r="F30" s="72">
        <v>0</v>
      </c>
      <c r="G30" s="72">
        <v>0</v>
      </c>
      <c r="H30" s="73">
        <f t="shared" si="6"/>
        <v>0</v>
      </c>
      <c r="I30" s="8"/>
      <c r="J30" s="73">
        <v>0</v>
      </c>
      <c r="K30" s="74">
        <f t="shared" si="0"/>
        <v>0</v>
      </c>
      <c r="L30" s="14">
        <f t="shared" si="4"/>
        <v>0</v>
      </c>
      <c r="M30" s="74">
        <v>0</v>
      </c>
      <c r="N30" s="74">
        <v>0</v>
      </c>
      <c r="O30" s="74">
        <f t="shared" si="5"/>
        <v>0</v>
      </c>
      <c r="P30" s="74">
        <v>0</v>
      </c>
      <c r="Q30" s="74">
        <v>0</v>
      </c>
      <c r="R30" s="74">
        <v>0</v>
      </c>
      <c r="S30" s="74">
        <f t="shared" si="1"/>
        <v>0</v>
      </c>
      <c r="T30" s="74">
        <f t="shared" si="2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1"/>
      <c r="D31" s="51"/>
      <c r="E31" s="51"/>
      <c r="F31" s="72">
        <v>0</v>
      </c>
      <c r="G31" s="72">
        <v>0</v>
      </c>
      <c r="H31" s="73">
        <f t="shared" si="6"/>
        <v>0</v>
      </c>
      <c r="I31" s="8"/>
      <c r="J31" s="73">
        <v>0</v>
      </c>
      <c r="K31" s="74">
        <f t="shared" si="0"/>
        <v>0</v>
      </c>
      <c r="L31" s="14">
        <f t="shared" si="4"/>
        <v>0</v>
      </c>
      <c r="M31" s="74">
        <v>0</v>
      </c>
      <c r="N31" s="74">
        <v>0</v>
      </c>
      <c r="O31" s="74">
        <f t="shared" si="5"/>
        <v>0</v>
      </c>
      <c r="P31" s="74">
        <v>0</v>
      </c>
      <c r="Q31" s="74">
        <v>0</v>
      </c>
      <c r="R31" s="74">
        <v>0</v>
      </c>
      <c r="S31" s="74">
        <f t="shared" si="1"/>
        <v>0</v>
      </c>
      <c r="T31" s="74">
        <f t="shared" si="2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1"/>
      <c r="D32" s="51"/>
      <c r="E32" s="51"/>
      <c r="F32" s="72">
        <v>0</v>
      </c>
      <c r="G32" s="72">
        <v>0</v>
      </c>
      <c r="H32" s="73">
        <f t="shared" si="6"/>
        <v>0</v>
      </c>
      <c r="I32" s="8"/>
      <c r="J32" s="73">
        <v>0</v>
      </c>
      <c r="K32" s="74">
        <f t="shared" si="0"/>
        <v>0</v>
      </c>
      <c r="L32" s="14">
        <f t="shared" si="4"/>
        <v>0</v>
      </c>
      <c r="M32" s="74">
        <v>0</v>
      </c>
      <c r="N32" s="74">
        <v>0</v>
      </c>
      <c r="O32" s="74">
        <f t="shared" si="5"/>
        <v>0</v>
      </c>
      <c r="P32" s="74">
        <v>0</v>
      </c>
      <c r="Q32" s="74">
        <v>0</v>
      </c>
      <c r="R32" s="74">
        <v>0</v>
      </c>
      <c r="S32" s="74">
        <f t="shared" si="1"/>
        <v>0</v>
      </c>
      <c r="T32" s="74">
        <f t="shared" si="2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1"/>
      <c r="D33" s="51"/>
      <c r="E33" s="51"/>
      <c r="F33" s="72">
        <v>0</v>
      </c>
      <c r="G33" s="72">
        <v>0</v>
      </c>
      <c r="H33" s="73">
        <f t="shared" si="6"/>
        <v>0</v>
      </c>
      <c r="I33" s="8"/>
      <c r="J33" s="73">
        <v>0</v>
      </c>
      <c r="K33" s="74">
        <f t="shared" si="0"/>
        <v>0</v>
      </c>
      <c r="L33" s="14">
        <f t="shared" si="4"/>
        <v>0</v>
      </c>
      <c r="M33" s="74">
        <v>0</v>
      </c>
      <c r="N33" s="74">
        <v>0</v>
      </c>
      <c r="O33" s="74">
        <f t="shared" si="5"/>
        <v>0</v>
      </c>
      <c r="P33" s="74">
        <v>0</v>
      </c>
      <c r="Q33" s="74">
        <v>0</v>
      </c>
      <c r="R33" s="74">
        <v>0</v>
      </c>
      <c r="S33" s="74">
        <f t="shared" si="1"/>
        <v>0</v>
      </c>
      <c r="T33" s="74">
        <f t="shared" si="2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1"/>
      <c r="D34" s="51"/>
      <c r="E34" s="51"/>
      <c r="F34" s="72">
        <v>0</v>
      </c>
      <c r="G34" s="72">
        <v>0</v>
      </c>
      <c r="H34" s="73">
        <f t="shared" si="6"/>
        <v>0</v>
      </c>
      <c r="I34" s="8"/>
      <c r="J34" s="73">
        <v>0</v>
      </c>
      <c r="K34" s="74">
        <f t="shared" si="0"/>
        <v>0</v>
      </c>
      <c r="L34" s="14">
        <f t="shared" si="4"/>
        <v>0</v>
      </c>
      <c r="M34" s="74">
        <v>0</v>
      </c>
      <c r="N34" s="74">
        <v>0</v>
      </c>
      <c r="O34" s="74">
        <f t="shared" si="5"/>
        <v>0</v>
      </c>
      <c r="P34" s="74">
        <v>0</v>
      </c>
      <c r="Q34" s="74">
        <v>0</v>
      </c>
      <c r="R34" s="74">
        <v>0</v>
      </c>
      <c r="S34" s="74">
        <f t="shared" si="1"/>
        <v>0</v>
      </c>
      <c r="T34" s="74">
        <f t="shared" si="2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2">
        <v>0</v>
      </c>
      <c r="G35" s="72">
        <v>0</v>
      </c>
      <c r="H35" s="73">
        <f t="shared" si="6"/>
        <v>0</v>
      </c>
      <c r="I35" s="8"/>
      <c r="J35" s="73">
        <v>0</v>
      </c>
      <c r="K35" s="74">
        <f t="shared" si="0"/>
        <v>0</v>
      </c>
      <c r="L35" s="14">
        <f t="shared" si="4"/>
        <v>0</v>
      </c>
      <c r="M35" s="74">
        <v>0</v>
      </c>
      <c r="N35" s="74">
        <v>0</v>
      </c>
      <c r="O35" s="74">
        <f t="shared" si="5"/>
        <v>0</v>
      </c>
      <c r="P35" s="74">
        <v>0</v>
      </c>
      <c r="Q35" s="74">
        <v>0</v>
      </c>
      <c r="R35" s="74">
        <v>0</v>
      </c>
      <c r="S35" s="74">
        <f t="shared" si="1"/>
        <v>0</v>
      </c>
      <c r="T35" s="74">
        <f t="shared" si="2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2">
        <v>0</v>
      </c>
      <c r="G36" s="72">
        <v>0</v>
      </c>
      <c r="H36" s="73">
        <f t="shared" si="6"/>
        <v>0</v>
      </c>
      <c r="I36" s="8"/>
      <c r="J36" s="73">
        <v>0</v>
      </c>
      <c r="K36" s="74">
        <f t="shared" si="0"/>
        <v>0</v>
      </c>
      <c r="L36" s="14">
        <f t="shared" si="4"/>
        <v>0</v>
      </c>
      <c r="M36" s="74">
        <v>0</v>
      </c>
      <c r="N36" s="74">
        <v>0</v>
      </c>
      <c r="O36" s="74">
        <f t="shared" si="5"/>
        <v>0</v>
      </c>
      <c r="P36" s="74">
        <v>0</v>
      </c>
      <c r="Q36" s="74">
        <v>0</v>
      </c>
      <c r="R36" s="74">
        <v>0</v>
      </c>
      <c r="S36" s="74">
        <f t="shared" si="1"/>
        <v>0</v>
      </c>
      <c r="T36" s="74">
        <f t="shared" si="2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2">
        <v>0</v>
      </c>
      <c r="G37" s="72">
        <v>0</v>
      </c>
      <c r="H37" s="73">
        <f t="shared" si="6"/>
        <v>0</v>
      </c>
      <c r="I37" s="8"/>
      <c r="J37" s="73">
        <v>0</v>
      </c>
      <c r="K37" s="74">
        <f t="shared" si="0"/>
        <v>0</v>
      </c>
      <c r="L37" s="14">
        <f t="shared" si="4"/>
        <v>0</v>
      </c>
      <c r="M37" s="74">
        <v>0</v>
      </c>
      <c r="N37" s="74">
        <v>0</v>
      </c>
      <c r="O37" s="74">
        <f t="shared" si="5"/>
        <v>0</v>
      </c>
      <c r="P37" s="74">
        <v>0</v>
      </c>
      <c r="Q37" s="74">
        <v>0</v>
      </c>
      <c r="R37" s="74">
        <v>0</v>
      </c>
      <c r="S37" s="74">
        <f t="shared" si="1"/>
        <v>0</v>
      </c>
      <c r="T37" s="74">
        <f t="shared" si="2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2">
        <v>0</v>
      </c>
      <c r="G38" s="72">
        <v>0</v>
      </c>
      <c r="H38" s="73">
        <f t="shared" si="6"/>
        <v>0</v>
      </c>
      <c r="I38" s="8"/>
      <c r="J38" s="73">
        <v>0</v>
      </c>
      <c r="K38" s="74">
        <f t="shared" si="0"/>
        <v>0</v>
      </c>
      <c r="L38" s="14">
        <f t="shared" si="4"/>
        <v>0</v>
      </c>
      <c r="M38" s="74">
        <v>0</v>
      </c>
      <c r="N38" s="74">
        <v>0</v>
      </c>
      <c r="O38" s="74">
        <f t="shared" si="5"/>
        <v>0</v>
      </c>
      <c r="P38" s="74">
        <v>0</v>
      </c>
      <c r="Q38" s="74">
        <v>0</v>
      </c>
      <c r="R38" s="74">
        <v>0</v>
      </c>
      <c r="S38" s="74">
        <f t="shared" si="1"/>
        <v>0</v>
      </c>
      <c r="T38" s="74">
        <f t="shared" si="2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2">
        <v>0</v>
      </c>
      <c r="G39" s="72">
        <v>0</v>
      </c>
      <c r="H39" s="73">
        <f t="shared" si="6"/>
        <v>0</v>
      </c>
      <c r="I39" s="8"/>
      <c r="J39" s="73">
        <v>0</v>
      </c>
      <c r="K39" s="74">
        <f t="shared" si="0"/>
        <v>0</v>
      </c>
      <c r="L39" s="14">
        <f t="shared" si="4"/>
        <v>0</v>
      </c>
      <c r="M39" s="74">
        <v>0</v>
      </c>
      <c r="N39" s="74">
        <v>0</v>
      </c>
      <c r="O39" s="74">
        <f t="shared" si="5"/>
        <v>0</v>
      </c>
      <c r="P39" s="74">
        <v>0</v>
      </c>
      <c r="Q39" s="74">
        <v>0</v>
      </c>
      <c r="R39" s="74">
        <v>0</v>
      </c>
      <c r="S39" s="74">
        <f t="shared" si="1"/>
        <v>0</v>
      </c>
      <c r="T39" s="74">
        <f t="shared" si="2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2">
        <v>0</v>
      </c>
      <c r="G40" s="72">
        <v>0</v>
      </c>
      <c r="H40" s="73">
        <f t="shared" si="6"/>
        <v>0</v>
      </c>
      <c r="I40" s="8"/>
      <c r="J40" s="73">
        <v>0</v>
      </c>
      <c r="K40" s="74">
        <f t="shared" si="0"/>
        <v>0</v>
      </c>
      <c r="L40" s="14">
        <f t="shared" si="4"/>
        <v>0</v>
      </c>
      <c r="M40" s="74">
        <v>0</v>
      </c>
      <c r="N40" s="74">
        <v>0</v>
      </c>
      <c r="O40" s="74">
        <f t="shared" si="5"/>
        <v>0</v>
      </c>
      <c r="P40" s="74">
        <v>0</v>
      </c>
      <c r="Q40" s="74">
        <v>0</v>
      </c>
      <c r="R40" s="74">
        <v>0</v>
      </c>
      <c r="S40" s="74">
        <f t="shared" si="1"/>
        <v>0</v>
      </c>
      <c r="T40" s="74">
        <f t="shared" si="2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2">
        <v>0</v>
      </c>
      <c r="G41" s="72">
        <v>0</v>
      </c>
      <c r="H41" s="73">
        <f t="shared" si="6"/>
        <v>0</v>
      </c>
      <c r="I41" s="8"/>
      <c r="J41" s="73">
        <v>0</v>
      </c>
      <c r="K41" s="74">
        <f t="shared" si="0"/>
        <v>0</v>
      </c>
      <c r="L41" s="14">
        <f t="shared" si="4"/>
        <v>0</v>
      </c>
      <c r="M41" s="74">
        <v>0</v>
      </c>
      <c r="N41" s="74">
        <v>0</v>
      </c>
      <c r="O41" s="74">
        <f t="shared" si="5"/>
        <v>0</v>
      </c>
      <c r="P41" s="74">
        <v>0</v>
      </c>
      <c r="Q41" s="74">
        <v>0</v>
      </c>
      <c r="R41" s="74">
        <v>0</v>
      </c>
      <c r="S41" s="74">
        <f t="shared" si="1"/>
        <v>0</v>
      </c>
      <c r="T41" s="74">
        <f t="shared" si="2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78">
        <f>SUM(F17:F41)</f>
        <v>0</v>
      </c>
      <c r="G42" s="78">
        <f>SUM(G17:G41)</f>
        <v>0</v>
      </c>
      <c r="H42" s="78">
        <f>SUM(H17:H41)</f>
        <v>0</v>
      </c>
      <c r="I42" s="11" t="s">
        <v>70</v>
      </c>
      <c r="J42" s="78">
        <f t="shared" ref="J42:T42" si="7">SUM(J17:J41)</f>
        <v>0</v>
      </c>
      <c r="K42" s="78">
        <f t="shared" si="7"/>
        <v>0</v>
      </c>
      <c r="L42" s="78">
        <f t="shared" ref="L42" si="8">SUM(L17:L41)</f>
        <v>0</v>
      </c>
      <c r="M42" s="78">
        <f t="shared" si="7"/>
        <v>0</v>
      </c>
      <c r="N42" s="78">
        <f t="shared" si="7"/>
        <v>0</v>
      </c>
      <c r="O42" s="76">
        <f t="shared" si="7"/>
        <v>0</v>
      </c>
      <c r="P42" s="76">
        <f t="shared" si="7"/>
        <v>0</v>
      </c>
      <c r="Q42" s="76">
        <f t="shared" si="7"/>
        <v>0</v>
      </c>
      <c r="R42" s="76">
        <f t="shared" si="7"/>
        <v>0</v>
      </c>
      <c r="S42" s="76">
        <f t="shared" si="7"/>
        <v>0</v>
      </c>
      <c r="T42" s="76">
        <f t="shared" si="7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73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74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03" t="s">
        <v>75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10</v>
      </c>
      <c r="C49" s="55"/>
      <c r="D49" s="55"/>
      <c r="E49" s="55"/>
      <c r="F49" s="55"/>
      <c r="G49" s="55"/>
      <c r="H49" s="55"/>
      <c r="I49" s="55"/>
      <c r="J49" s="62"/>
      <c r="K49" s="67"/>
      <c r="L49" s="6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4" t="s">
        <v>76</v>
      </c>
      <c r="C50" s="65"/>
      <c r="D50" s="65"/>
      <c r="E50" s="65"/>
      <c r="F50" s="65"/>
      <c r="G50" s="65"/>
      <c r="H50" s="65"/>
      <c r="I50" s="65"/>
      <c r="J50" s="65"/>
      <c r="K50" s="65"/>
      <c r="L50" s="6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69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30" t="s">
        <v>77</v>
      </c>
      <c r="G52" s="71" t="s">
        <v>78</v>
      </c>
      <c r="H52" s="70" t="s">
        <v>79</v>
      </c>
      <c r="I52" s="70" t="s">
        <v>60</v>
      </c>
      <c r="J52" s="70" t="s">
        <v>80</v>
      </c>
      <c r="K52" s="70" t="s">
        <v>81</v>
      </c>
      <c r="L52" s="6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28"/>
      <c r="B53" s="34" t="s">
        <v>0</v>
      </c>
      <c r="C53" s="53"/>
      <c r="D53" s="35" t="s">
        <v>0</v>
      </c>
      <c r="E53" s="35" t="s">
        <v>82</v>
      </c>
      <c r="F53" s="60" t="s">
        <v>83</v>
      </c>
      <c r="G53" s="37"/>
      <c r="H53" s="37" t="s">
        <v>0</v>
      </c>
      <c r="I53" s="61" t="s">
        <v>84</v>
      </c>
      <c r="J53" s="37" t="s">
        <v>85</v>
      </c>
      <c r="K53" s="37" t="s">
        <v>86</v>
      </c>
      <c r="L53" s="12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1"/>
      <c r="B54" s="36" t="s">
        <v>32</v>
      </c>
      <c r="C54" s="37" t="s">
        <v>32</v>
      </c>
      <c r="D54" s="37" t="s">
        <v>33</v>
      </c>
      <c r="E54" s="37" t="s">
        <v>87</v>
      </c>
      <c r="F54" s="37" t="s">
        <v>87</v>
      </c>
      <c r="G54" s="37" t="s">
        <v>88</v>
      </c>
      <c r="H54" s="37" t="s">
        <v>88</v>
      </c>
      <c r="I54" s="37" t="s">
        <v>87</v>
      </c>
      <c r="J54" s="37" t="s">
        <v>87</v>
      </c>
      <c r="K54" s="37" t="s">
        <v>87</v>
      </c>
      <c r="L54" s="126" t="s">
        <v>89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4" t="s">
        <v>45</v>
      </c>
      <c r="B55" s="38" t="s">
        <v>46</v>
      </c>
      <c r="C55" s="39" t="s">
        <v>90</v>
      </c>
      <c r="D55" s="39" t="s">
        <v>48</v>
      </c>
      <c r="E55" s="39"/>
      <c r="F55" s="59" t="s">
        <v>91</v>
      </c>
      <c r="G55" s="59" t="s">
        <v>91</v>
      </c>
      <c r="H55" s="59" t="s">
        <v>92</v>
      </c>
      <c r="I55" s="59" t="s">
        <v>93</v>
      </c>
      <c r="J55" s="59" t="s">
        <v>93</v>
      </c>
      <c r="K55" s="59" t="s">
        <v>94</v>
      </c>
      <c r="L55" s="127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6">
        <v>1</v>
      </c>
      <c r="B56" s="50">
        <f t="shared" ref="B56:D80" si="9">+B17</f>
        <v>0</v>
      </c>
      <c r="C56" s="50" t="str">
        <f t="shared" si="9"/>
        <v>N/A</v>
      </c>
      <c r="D56" s="50">
        <f t="shared" si="9"/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1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0">A56+1</f>
        <v>2</v>
      </c>
      <c r="B57" s="50">
        <f t="shared" si="9"/>
        <v>0</v>
      </c>
      <c r="C57" s="50">
        <f t="shared" si="9"/>
        <v>0</v>
      </c>
      <c r="D57" s="50">
        <f t="shared" si="9"/>
        <v>0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ref="L57:L80" si="11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0"/>
        <v>3</v>
      </c>
      <c r="B58" s="50">
        <f t="shared" si="9"/>
        <v>0</v>
      </c>
      <c r="C58" s="50">
        <f t="shared" si="9"/>
        <v>0</v>
      </c>
      <c r="D58" s="50">
        <f t="shared" si="9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11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0"/>
        <v>4</v>
      </c>
      <c r="B59" s="50">
        <f t="shared" si="9"/>
        <v>0</v>
      </c>
      <c r="C59" s="50">
        <f t="shared" si="9"/>
        <v>0</v>
      </c>
      <c r="D59" s="50">
        <f t="shared" si="9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11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0"/>
        <v>5</v>
      </c>
      <c r="B60" s="50">
        <f t="shared" si="9"/>
        <v>0</v>
      </c>
      <c r="C60" s="50">
        <f t="shared" si="9"/>
        <v>0</v>
      </c>
      <c r="D60" s="50">
        <f t="shared" si="9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11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0"/>
        <v>6</v>
      </c>
      <c r="B61" s="50">
        <f t="shared" si="9"/>
        <v>0</v>
      </c>
      <c r="C61" s="50">
        <f t="shared" si="9"/>
        <v>0</v>
      </c>
      <c r="D61" s="50">
        <f t="shared" si="9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11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0"/>
        <v>7</v>
      </c>
      <c r="B62" s="50">
        <f t="shared" si="9"/>
        <v>0</v>
      </c>
      <c r="C62" s="50">
        <f t="shared" si="9"/>
        <v>0</v>
      </c>
      <c r="D62" s="50">
        <f t="shared" si="9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11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0"/>
        <v>8</v>
      </c>
      <c r="B63" s="50">
        <f t="shared" si="9"/>
        <v>0</v>
      </c>
      <c r="C63" s="50">
        <f t="shared" si="9"/>
        <v>0</v>
      </c>
      <c r="D63" s="50">
        <f t="shared" si="9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11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0"/>
        <v>9</v>
      </c>
      <c r="B64" s="50">
        <f t="shared" si="9"/>
        <v>0</v>
      </c>
      <c r="C64" s="50">
        <f t="shared" si="9"/>
        <v>0</v>
      </c>
      <c r="D64" s="50">
        <f t="shared" si="9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11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0"/>
        <v>10</v>
      </c>
      <c r="B65" s="50">
        <f t="shared" si="9"/>
        <v>0</v>
      </c>
      <c r="C65" s="50">
        <f t="shared" si="9"/>
        <v>0</v>
      </c>
      <c r="D65" s="50">
        <f t="shared" si="9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11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0"/>
        <v>11</v>
      </c>
      <c r="B66" s="50">
        <f t="shared" si="9"/>
        <v>0</v>
      </c>
      <c r="C66" s="50">
        <f t="shared" si="9"/>
        <v>0</v>
      </c>
      <c r="D66" s="50">
        <f t="shared" si="9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11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0"/>
        <v>12</v>
      </c>
      <c r="B67" s="50">
        <f t="shared" si="9"/>
        <v>0</v>
      </c>
      <c r="C67" s="50">
        <f t="shared" si="9"/>
        <v>0</v>
      </c>
      <c r="D67" s="50">
        <f t="shared" si="9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11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0"/>
        <v>13</v>
      </c>
      <c r="B68" s="50">
        <f t="shared" si="9"/>
        <v>0</v>
      </c>
      <c r="C68" s="50">
        <f t="shared" si="9"/>
        <v>0</v>
      </c>
      <c r="D68" s="50">
        <f t="shared" si="9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11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0"/>
        <v>14</v>
      </c>
      <c r="B69" s="50">
        <f t="shared" si="9"/>
        <v>0</v>
      </c>
      <c r="C69" s="50">
        <f t="shared" si="9"/>
        <v>0</v>
      </c>
      <c r="D69" s="50">
        <f t="shared" si="9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11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0"/>
        <v>15</v>
      </c>
      <c r="B70" s="50">
        <f t="shared" si="9"/>
        <v>0</v>
      </c>
      <c r="C70" s="50">
        <f t="shared" si="9"/>
        <v>0</v>
      </c>
      <c r="D70" s="50">
        <f t="shared" si="9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11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0"/>
        <v>16</v>
      </c>
      <c r="B71" s="50">
        <f t="shared" si="9"/>
        <v>0</v>
      </c>
      <c r="C71" s="50">
        <f t="shared" si="9"/>
        <v>0</v>
      </c>
      <c r="D71" s="50">
        <f t="shared" si="9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11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0"/>
        <v>17</v>
      </c>
      <c r="B72" s="50">
        <f t="shared" si="9"/>
        <v>0</v>
      </c>
      <c r="C72" s="50">
        <f t="shared" si="9"/>
        <v>0</v>
      </c>
      <c r="D72" s="50">
        <f t="shared" si="9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11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0"/>
        <v>18</v>
      </c>
      <c r="B73" s="50">
        <f t="shared" si="9"/>
        <v>0</v>
      </c>
      <c r="C73" s="50">
        <f t="shared" si="9"/>
        <v>0</v>
      </c>
      <c r="D73" s="50">
        <f t="shared" si="9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11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9"/>
        <v>0</v>
      </c>
      <c r="C74" s="50">
        <f t="shared" si="9"/>
        <v>0</v>
      </c>
      <c r="D74" s="50">
        <f t="shared" si="9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11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9"/>
        <v>0</v>
      </c>
      <c r="C75" s="50">
        <f t="shared" si="9"/>
        <v>0</v>
      </c>
      <c r="D75" s="50">
        <f t="shared" si="9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11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9"/>
        <v>0</v>
      </c>
      <c r="C76" s="50">
        <f t="shared" si="9"/>
        <v>0</v>
      </c>
      <c r="D76" s="50">
        <f t="shared" si="9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11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9"/>
        <v>0</v>
      </c>
      <c r="C77" s="50">
        <f t="shared" si="9"/>
        <v>0</v>
      </c>
      <c r="D77" s="50">
        <f t="shared" si="9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11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9"/>
        <v>0</v>
      </c>
      <c r="C78" s="50">
        <f t="shared" si="9"/>
        <v>0</v>
      </c>
      <c r="D78" s="50">
        <f t="shared" si="9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11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9"/>
        <v>0</v>
      </c>
      <c r="C79" s="50">
        <f t="shared" si="9"/>
        <v>0</v>
      </c>
      <c r="D79" s="50">
        <f t="shared" si="9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11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9"/>
        <v>0</v>
      </c>
      <c r="C80" s="50">
        <f t="shared" si="9"/>
        <v>0</v>
      </c>
      <c r="D80" s="50">
        <f t="shared" si="9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4">
        <f t="shared" si="11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30" t="s">
        <v>69</v>
      </c>
      <c r="E81" s="10">
        <f t="shared" ref="E81:L81" si="12">SUM(E56:E80)</f>
        <v>0</v>
      </c>
      <c r="F81" s="10">
        <f t="shared" si="12"/>
        <v>0</v>
      </c>
      <c r="G81" s="10">
        <f t="shared" si="12"/>
        <v>0</v>
      </c>
      <c r="H81" s="10">
        <f t="shared" si="12"/>
        <v>0</v>
      </c>
      <c r="I81" s="10">
        <f t="shared" si="12"/>
        <v>0</v>
      </c>
      <c r="J81" s="10">
        <f t="shared" si="12"/>
        <v>0</v>
      </c>
      <c r="K81" s="10">
        <f t="shared" si="12"/>
        <v>0</v>
      </c>
      <c r="L81" s="10">
        <f t="shared" si="12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77</v>
      </c>
      <c r="B82" s="3" t="s">
        <v>95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78</v>
      </c>
      <c r="B83" s="3" t="s">
        <v>96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79</v>
      </c>
      <c r="B84" s="3" t="s">
        <v>97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98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80</v>
      </c>
      <c r="B86" s="3" t="s">
        <v>99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81</v>
      </c>
      <c r="B87" s="3" t="s">
        <v>100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
Agency Staffing Pattern
(PROPOSED)&amp;R&amp;"Times New Roman,Bold"[BBMR SP-1]</oddHeader>
    <oddFooter>&amp;C2 - &amp;P</oddFoot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15">
    <tabColor theme="6" tint="0.79998168889431442"/>
  </sheetPr>
  <dimension ref="A1:BV121"/>
  <sheetViews>
    <sheetView zoomScaleNormal="100" zoomScaleSheetLayoutView="100" workbookViewId="0">
      <selection activeCell="F53" sqref="F5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28" style="9" bestFit="1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116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117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34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104" t="s">
        <v>56</v>
      </c>
      <c r="M16" s="25" t="s">
        <v>57</v>
      </c>
      <c r="N16" s="25" t="s">
        <v>58</v>
      </c>
      <c r="O16" s="25" t="s">
        <v>59</v>
      </c>
      <c r="P16" s="27" t="s">
        <v>60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117">
        <v>6330</v>
      </c>
      <c r="C17" s="120" t="s">
        <v>118</v>
      </c>
      <c r="D17" s="119" t="s">
        <v>119</v>
      </c>
      <c r="E17" s="118" t="s">
        <v>120</v>
      </c>
      <c r="F17" s="115">
        <v>0</v>
      </c>
      <c r="G17" s="115">
        <v>0</v>
      </c>
      <c r="H17" s="115">
        <f t="shared" ref="H17:H18" si="0">+L56</f>
        <v>0</v>
      </c>
      <c r="I17" s="113"/>
      <c r="J17" s="115">
        <v>0</v>
      </c>
      <c r="K17" s="116">
        <f t="shared" ref="K17:K18" si="1">(+F17+G17+H17+J17)</f>
        <v>0</v>
      </c>
      <c r="L17" s="76">
        <f>+ROUND((K17*0.3235),0)</f>
        <v>0</v>
      </c>
      <c r="M17" s="115">
        <v>0</v>
      </c>
      <c r="N17" s="116">
        <v>0</v>
      </c>
      <c r="O17" s="116">
        <f>ROUND((K17*0.0145),0)</f>
        <v>0</v>
      </c>
      <c r="P17" s="116">
        <v>0</v>
      </c>
      <c r="Q17" s="116">
        <v>0</v>
      </c>
      <c r="R17" s="116">
        <v>0</v>
      </c>
      <c r="S17" s="116">
        <f t="shared" ref="S17:S18" si="2">+L17+M17+N17+O17+P17+Q17+R17</f>
        <v>0</v>
      </c>
      <c r="T17" s="116">
        <f t="shared" ref="T17:T18" si="3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4">A17+1</f>
        <v>2</v>
      </c>
      <c r="B18" s="114">
        <v>6056</v>
      </c>
      <c r="C18" s="112" t="s">
        <v>121</v>
      </c>
      <c r="D18" s="119" t="s">
        <v>122</v>
      </c>
      <c r="E18" s="112" t="s">
        <v>123</v>
      </c>
      <c r="F18" s="121">
        <v>0</v>
      </c>
      <c r="G18" s="7">
        <v>0</v>
      </c>
      <c r="H18" s="73">
        <f t="shared" si="0"/>
        <v>0</v>
      </c>
      <c r="I18" s="8"/>
      <c r="J18" s="32">
        <v>0</v>
      </c>
      <c r="K18" s="14">
        <f t="shared" si="1"/>
        <v>0</v>
      </c>
      <c r="L18" s="14">
        <f t="shared" ref="L18" si="5">+ROUND((K18*0.3235),0)</f>
        <v>0</v>
      </c>
      <c r="M18" s="14">
        <v>0</v>
      </c>
      <c r="N18" s="14">
        <v>0</v>
      </c>
      <c r="O18" s="14">
        <f t="shared" ref="O18" si="6">+ROUND((K18*0.0145),0)</f>
        <v>0</v>
      </c>
      <c r="P18" s="116">
        <v>0</v>
      </c>
      <c r="Q18" s="107">
        <v>0</v>
      </c>
      <c r="R18" s="107">
        <v>0</v>
      </c>
      <c r="S18" s="14">
        <f t="shared" si="2"/>
        <v>0</v>
      </c>
      <c r="T18" s="14">
        <f t="shared" si="3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.75">
      <c r="A19" s="6">
        <f t="shared" si="4"/>
        <v>3</v>
      </c>
      <c r="B19" s="84"/>
      <c r="C19" s="85"/>
      <c r="D19" s="87"/>
      <c r="E19" s="86"/>
      <c r="F19" s="72">
        <v>0</v>
      </c>
      <c r="G19" s="72">
        <v>0</v>
      </c>
      <c r="H19" s="73">
        <f t="shared" ref="H19:H22" si="7">+L58</f>
        <v>0</v>
      </c>
      <c r="I19" s="8"/>
      <c r="J19" s="73">
        <v>0</v>
      </c>
      <c r="K19" s="74">
        <f t="shared" ref="K19:K22" si="8">(+F19+G19+H19+J19)</f>
        <v>0</v>
      </c>
      <c r="L19" s="74">
        <f t="shared" ref="L19:L41" si="9">+ROUND((K19*0.3235),0)</f>
        <v>0</v>
      </c>
      <c r="M19" s="74">
        <v>0</v>
      </c>
      <c r="N19" s="74">
        <v>0</v>
      </c>
      <c r="O19" s="74">
        <f t="shared" ref="O19:O22" si="10">+ROUND((K19*0.0145),0)</f>
        <v>0</v>
      </c>
      <c r="P19" s="74">
        <v>0</v>
      </c>
      <c r="Q19" s="74">
        <v>0</v>
      </c>
      <c r="R19" s="74">
        <v>0</v>
      </c>
      <c r="S19" s="74">
        <f t="shared" ref="S19:S22" si="11">+L19+M19+N19+O19+P19+Q19+R19</f>
        <v>0</v>
      </c>
      <c r="T19" s="74">
        <f t="shared" ref="T19:T41" si="12">+K19+S19</f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>
      <c r="A20" s="6">
        <f t="shared" si="4"/>
        <v>4</v>
      </c>
      <c r="B20" s="88"/>
      <c r="C20" s="87"/>
      <c r="D20" s="89"/>
      <c r="E20" s="90"/>
      <c r="F20" s="72">
        <v>0</v>
      </c>
      <c r="G20" s="72">
        <v>0</v>
      </c>
      <c r="H20" s="73">
        <f t="shared" si="7"/>
        <v>0</v>
      </c>
      <c r="I20" s="8"/>
      <c r="J20" s="73">
        <v>0</v>
      </c>
      <c r="K20" s="74">
        <f t="shared" si="8"/>
        <v>0</v>
      </c>
      <c r="L20" s="74">
        <f t="shared" si="9"/>
        <v>0</v>
      </c>
      <c r="M20" s="74">
        <v>0</v>
      </c>
      <c r="N20" s="74">
        <v>0</v>
      </c>
      <c r="O20" s="74">
        <f t="shared" si="10"/>
        <v>0</v>
      </c>
      <c r="P20" s="74">
        <v>0</v>
      </c>
      <c r="Q20" s="74">
        <v>0</v>
      </c>
      <c r="R20" s="74">
        <v>0</v>
      </c>
      <c r="S20" s="74">
        <f t="shared" si="11"/>
        <v>0</v>
      </c>
      <c r="T20" s="74">
        <f t="shared" si="12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12.75">
      <c r="A21" s="6">
        <f t="shared" si="4"/>
        <v>5</v>
      </c>
      <c r="B21" s="91"/>
      <c r="C21" s="92"/>
      <c r="D21" s="93"/>
      <c r="E21" s="83"/>
      <c r="F21" s="72">
        <v>0</v>
      </c>
      <c r="G21" s="72">
        <v>0</v>
      </c>
      <c r="H21" s="73">
        <f t="shared" si="7"/>
        <v>0</v>
      </c>
      <c r="I21" s="8"/>
      <c r="J21" s="73">
        <v>0</v>
      </c>
      <c r="K21" s="74">
        <f t="shared" si="8"/>
        <v>0</v>
      </c>
      <c r="L21" s="74">
        <f t="shared" si="9"/>
        <v>0</v>
      </c>
      <c r="M21" s="74">
        <v>0</v>
      </c>
      <c r="N21" s="74">
        <v>0</v>
      </c>
      <c r="O21" s="74">
        <f t="shared" si="10"/>
        <v>0</v>
      </c>
      <c r="P21" s="74">
        <v>0</v>
      </c>
      <c r="Q21" s="74">
        <v>0</v>
      </c>
      <c r="R21" s="74">
        <v>0</v>
      </c>
      <c r="S21" s="74">
        <f t="shared" si="11"/>
        <v>0</v>
      </c>
      <c r="T21" s="74">
        <f t="shared" si="12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ht="12.75">
      <c r="A22" s="6">
        <f t="shared" si="4"/>
        <v>6</v>
      </c>
      <c r="B22" s="88"/>
      <c r="C22" s="87"/>
      <c r="D22" s="89"/>
      <c r="E22" s="94"/>
      <c r="F22" s="72">
        <v>0</v>
      </c>
      <c r="G22" s="72">
        <v>0</v>
      </c>
      <c r="H22" s="73">
        <f t="shared" si="7"/>
        <v>0</v>
      </c>
      <c r="I22" s="8"/>
      <c r="J22" s="73">
        <v>0</v>
      </c>
      <c r="K22" s="74">
        <f t="shared" si="8"/>
        <v>0</v>
      </c>
      <c r="L22" s="74">
        <f t="shared" si="9"/>
        <v>0</v>
      </c>
      <c r="M22" s="74">
        <v>0</v>
      </c>
      <c r="N22" s="74">
        <v>0</v>
      </c>
      <c r="O22" s="74">
        <f t="shared" si="10"/>
        <v>0</v>
      </c>
      <c r="P22" s="74">
        <v>0</v>
      </c>
      <c r="Q22" s="74">
        <v>0</v>
      </c>
      <c r="R22" s="74">
        <v>0</v>
      </c>
      <c r="S22" s="74">
        <f t="shared" si="11"/>
        <v>0</v>
      </c>
      <c r="T22" s="74">
        <f t="shared" si="12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4"/>
        <v>7</v>
      </c>
      <c r="B23" s="6"/>
      <c r="C23" s="51"/>
      <c r="D23" s="51"/>
      <c r="E23" s="51"/>
      <c r="F23" s="72">
        <v>0</v>
      </c>
      <c r="G23" s="72">
        <v>0</v>
      </c>
      <c r="H23" s="73">
        <f t="shared" ref="H23:H41" si="13">+L62</f>
        <v>0</v>
      </c>
      <c r="I23" s="8"/>
      <c r="J23" s="73">
        <v>0</v>
      </c>
      <c r="K23" s="74">
        <f t="shared" ref="K23:K40" si="14">(+F23+G23+H23+J23)</f>
        <v>0</v>
      </c>
      <c r="L23" s="74">
        <f t="shared" si="9"/>
        <v>0</v>
      </c>
      <c r="M23" s="74">
        <v>0</v>
      </c>
      <c r="N23" s="74">
        <v>0</v>
      </c>
      <c r="O23" s="74">
        <f t="shared" ref="O23:O41" si="15">+ROUND((K23*0.0145),0)</f>
        <v>0</v>
      </c>
      <c r="P23" s="74">
        <v>0</v>
      </c>
      <c r="Q23" s="74">
        <v>0</v>
      </c>
      <c r="R23" s="74">
        <v>0</v>
      </c>
      <c r="S23" s="74">
        <f t="shared" ref="S23:S41" si="16">+L23+M23+N23+O23+P23+Q23+R23</f>
        <v>0</v>
      </c>
      <c r="T23" s="74">
        <f t="shared" si="12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4"/>
        <v>8</v>
      </c>
      <c r="B24" s="6"/>
      <c r="C24" s="51"/>
      <c r="D24" s="51"/>
      <c r="E24" s="51"/>
      <c r="F24" s="72">
        <v>0</v>
      </c>
      <c r="G24" s="72">
        <v>0</v>
      </c>
      <c r="H24" s="73">
        <f t="shared" si="13"/>
        <v>0</v>
      </c>
      <c r="I24" s="8"/>
      <c r="J24" s="73">
        <v>0</v>
      </c>
      <c r="K24" s="74">
        <f t="shared" si="14"/>
        <v>0</v>
      </c>
      <c r="L24" s="74">
        <f t="shared" si="9"/>
        <v>0</v>
      </c>
      <c r="M24" s="74">
        <v>0</v>
      </c>
      <c r="N24" s="74">
        <v>0</v>
      </c>
      <c r="O24" s="74">
        <f t="shared" si="15"/>
        <v>0</v>
      </c>
      <c r="P24" s="74">
        <v>0</v>
      </c>
      <c r="Q24" s="74">
        <v>0</v>
      </c>
      <c r="R24" s="74">
        <v>0</v>
      </c>
      <c r="S24" s="74">
        <f t="shared" si="16"/>
        <v>0</v>
      </c>
      <c r="T24" s="74">
        <f t="shared" si="12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4"/>
        <v>9</v>
      </c>
      <c r="B25" s="6"/>
      <c r="C25" s="51"/>
      <c r="D25" s="51"/>
      <c r="E25" s="51"/>
      <c r="F25" s="72">
        <v>0</v>
      </c>
      <c r="G25" s="72">
        <v>0</v>
      </c>
      <c r="H25" s="73">
        <f t="shared" si="13"/>
        <v>0</v>
      </c>
      <c r="I25" s="8"/>
      <c r="J25" s="73">
        <v>0</v>
      </c>
      <c r="K25" s="74">
        <f t="shared" si="14"/>
        <v>0</v>
      </c>
      <c r="L25" s="74">
        <f t="shared" si="9"/>
        <v>0</v>
      </c>
      <c r="M25" s="74">
        <v>0</v>
      </c>
      <c r="N25" s="74">
        <v>0</v>
      </c>
      <c r="O25" s="74">
        <f t="shared" si="15"/>
        <v>0</v>
      </c>
      <c r="P25" s="74">
        <v>0</v>
      </c>
      <c r="Q25" s="74">
        <v>0</v>
      </c>
      <c r="R25" s="74">
        <v>0</v>
      </c>
      <c r="S25" s="74">
        <f t="shared" si="16"/>
        <v>0</v>
      </c>
      <c r="T25" s="74">
        <f t="shared" si="12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4"/>
        <v>10</v>
      </c>
      <c r="B26" s="6"/>
      <c r="C26" s="51"/>
      <c r="D26" s="51"/>
      <c r="E26" s="51"/>
      <c r="F26" s="72">
        <v>0</v>
      </c>
      <c r="G26" s="72">
        <v>0</v>
      </c>
      <c r="H26" s="73">
        <f t="shared" si="13"/>
        <v>0</v>
      </c>
      <c r="I26" s="8"/>
      <c r="J26" s="73">
        <v>0</v>
      </c>
      <c r="K26" s="74">
        <f t="shared" si="14"/>
        <v>0</v>
      </c>
      <c r="L26" s="74">
        <f t="shared" si="9"/>
        <v>0</v>
      </c>
      <c r="M26" s="74">
        <v>0</v>
      </c>
      <c r="N26" s="74">
        <v>0</v>
      </c>
      <c r="O26" s="74">
        <f t="shared" si="15"/>
        <v>0</v>
      </c>
      <c r="P26" s="74">
        <v>0</v>
      </c>
      <c r="Q26" s="74">
        <v>0</v>
      </c>
      <c r="R26" s="74">
        <v>0</v>
      </c>
      <c r="S26" s="74">
        <f t="shared" si="16"/>
        <v>0</v>
      </c>
      <c r="T26" s="74">
        <f t="shared" si="12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4"/>
        <v>11</v>
      </c>
      <c r="B27" s="6"/>
      <c r="C27" s="51"/>
      <c r="D27" s="51"/>
      <c r="E27" s="51"/>
      <c r="F27" s="72">
        <v>0</v>
      </c>
      <c r="G27" s="72">
        <v>0</v>
      </c>
      <c r="H27" s="73">
        <f t="shared" si="13"/>
        <v>0</v>
      </c>
      <c r="I27" s="8"/>
      <c r="J27" s="73">
        <v>0</v>
      </c>
      <c r="K27" s="74">
        <f t="shared" si="14"/>
        <v>0</v>
      </c>
      <c r="L27" s="74">
        <f t="shared" si="9"/>
        <v>0</v>
      </c>
      <c r="M27" s="74">
        <v>0</v>
      </c>
      <c r="N27" s="74">
        <v>0</v>
      </c>
      <c r="O27" s="74">
        <f t="shared" si="15"/>
        <v>0</v>
      </c>
      <c r="P27" s="74">
        <v>0</v>
      </c>
      <c r="Q27" s="74">
        <v>0</v>
      </c>
      <c r="R27" s="74">
        <v>0</v>
      </c>
      <c r="S27" s="74">
        <f t="shared" si="16"/>
        <v>0</v>
      </c>
      <c r="T27" s="74">
        <f t="shared" si="12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4"/>
        <v>12</v>
      </c>
      <c r="B28" s="6"/>
      <c r="C28" s="51"/>
      <c r="D28" s="51"/>
      <c r="E28" s="51"/>
      <c r="F28" s="72">
        <v>0</v>
      </c>
      <c r="G28" s="72">
        <v>0</v>
      </c>
      <c r="H28" s="73">
        <f t="shared" si="13"/>
        <v>0</v>
      </c>
      <c r="I28" s="8"/>
      <c r="J28" s="73">
        <v>0</v>
      </c>
      <c r="K28" s="74">
        <f t="shared" si="14"/>
        <v>0</v>
      </c>
      <c r="L28" s="74">
        <f t="shared" si="9"/>
        <v>0</v>
      </c>
      <c r="M28" s="74">
        <v>0</v>
      </c>
      <c r="N28" s="74">
        <v>0</v>
      </c>
      <c r="O28" s="74">
        <f t="shared" si="15"/>
        <v>0</v>
      </c>
      <c r="P28" s="74">
        <v>0</v>
      </c>
      <c r="Q28" s="74">
        <v>0</v>
      </c>
      <c r="R28" s="74">
        <v>0</v>
      </c>
      <c r="S28" s="74">
        <f t="shared" si="16"/>
        <v>0</v>
      </c>
      <c r="T28" s="74">
        <f t="shared" si="12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4"/>
        <v>13</v>
      </c>
      <c r="B29" s="6"/>
      <c r="C29" s="51"/>
      <c r="D29" s="51"/>
      <c r="E29" s="51"/>
      <c r="F29" s="72">
        <v>0</v>
      </c>
      <c r="G29" s="72">
        <v>0</v>
      </c>
      <c r="H29" s="73">
        <f t="shared" si="13"/>
        <v>0</v>
      </c>
      <c r="I29" s="8"/>
      <c r="J29" s="73">
        <v>0</v>
      </c>
      <c r="K29" s="74">
        <f t="shared" si="14"/>
        <v>0</v>
      </c>
      <c r="L29" s="74">
        <f t="shared" si="9"/>
        <v>0</v>
      </c>
      <c r="M29" s="74">
        <v>0</v>
      </c>
      <c r="N29" s="74">
        <v>0</v>
      </c>
      <c r="O29" s="74">
        <f t="shared" si="15"/>
        <v>0</v>
      </c>
      <c r="P29" s="74">
        <v>0</v>
      </c>
      <c r="Q29" s="74">
        <v>0</v>
      </c>
      <c r="R29" s="74">
        <v>0</v>
      </c>
      <c r="S29" s="74">
        <f t="shared" si="16"/>
        <v>0</v>
      </c>
      <c r="T29" s="74">
        <f t="shared" si="12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4"/>
        <v>14</v>
      </c>
      <c r="B30" s="6"/>
      <c r="C30" s="51"/>
      <c r="D30" s="51"/>
      <c r="E30" s="51"/>
      <c r="F30" s="72">
        <v>0</v>
      </c>
      <c r="G30" s="72">
        <v>0</v>
      </c>
      <c r="H30" s="73">
        <f t="shared" si="13"/>
        <v>0</v>
      </c>
      <c r="I30" s="8"/>
      <c r="J30" s="73">
        <v>0</v>
      </c>
      <c r="K30" s="74">
        <f t="shared" si="14"/>
        <v>0</v>
      </c>
      <c r="L30" s="74">
        <f t="shared" si="9"/>
        <v>0</v>
      </c>
      <c r="M30" s="74">
        <v>0</v>
      </c>
      <c r="N30" s="74">
        <v>0</v>
      </c>
      <c r="O30" s="74">
        <f t="shared" si="15"/>
        <v>0</v>
      </c>
      <c r="P30" s="74">
        <v>0</v>
      </c>
      <c r="Q30" s="74">
        <v>0</v>
      </c>
      <c r="R30" s="74">
        <v>0</v>
      </c>
      <c r="S30" s="74">
        <f t="shared" si="16"/>
        <v>0</v>
      </c>
      <c r="T30" s="74">
        <f t="shared" si="12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4"/>
        <v>15</v>
      </c>
      <c r="B31" s="6"/>
      <c r="C31" s="51"/>
      <c r="D31" s="51"/>
      <c r="E31" s="51"/>
      <c r="F31" s="72">
        <v>0</v>
      </c>
      <c r="G31" s="72">
        <v>0</v>
      </c>
      <c r="H31" s="73">
        <f t="shared" si="13"/>
        <v>0</v>
      </c>
      <c r="I31" s="8"/>
      <c r="J31" s="73">
        <v>0</v>
      </c>
      <c r="K31" s="74">
        <f t="shared" si="14"/>
        <v>0</v>
      </c>
      <c r="L31" s="74">
        <f t="shared" si="9"/>
        <v>0</v>
      </c>
      <c r="M31" s="74">
        <v>0</v>
      </c>
      <c r="N31" s="74">
        <v>0</v>
      </c>
      <c r="O31" s="74">
        <f t="shared" si="15"/>
        <v>0</v>
      </c>
      <c r="P31" s="74">
        <v>0</v>
      </c>
      <c r="Q31" s="74">
        <v>0</v>
      </c>
      <c r="R31" s="74">
        <v>0</v>
      </c>
      <c r="S31" s="74">
        <f t="shared" si="16"/>
        <v>0</v>
      </c>
      <c r="T31" s="74">
        <f t="shared" si="12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4"/>
        <v>16</v>
      </c>
      <c r="B32" s="6"/>
      <c r="C32" s="51"/>
      <c r="D32" s="51"/>
      <c r="E32" s="51"/>
      <c r="F32" s="72">
        <v>0</v>
      </c>
      <c r="G32" s="72">
        <v>0</v>
      </c>
      <c r="H32" s="73">
        <f t="shared" si="13"/>
        <v>0</v>
      </c>
      <c r="I32" s="8"/>
      <c r="J32" s="73">
        <v>0</v>
      </c>
      <c r="K32" s="74">
        <f t="shared" si="14"/>
        <v>0</v>
      </c>
      <c r="L32" s="74">
        <f t="shared" si="9"/>
        <v>0</v>
      </c>
      <c r="M32" s="74">
        <v>0</v>
      </c>
      <c r="N32" s="74">
        <v>0</v>
      </c>
      <c r="O32" s="74">
        <f t="shared" si="15"/>
        <v>0</v>
      </c>
      <c r="P32" s="74">
        <v>0</v>
      </c>
      <c r="Q32" s="74">
        <v>0</v>
      </c>
      <c r="R32" s="74">
        <v>0</v>
      </c>
      <c r="S32" s="74">
        <f t="shared" si="16"/>
        <v>0</v>
      </c>
      <c r="T32" s="74">
        <f t="shared" si="12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4"/>
        <v>17</v>
      </c>
      <c r="B33" s="6"/>
      <c r="C33" s="51"/>
      <c r="D33" s="51"/>
      <c r="E33" s="51"/>
      <c r="F33" s="72">
        <v>0</v>
      </c>
      <c r="G33" s="72">
        <v>0</v>
      </c>
      <c r="H33" s="73">
        <f t="shared" si="13"/>
        <v>0</v>
      </c>
      <c r="I33" s="8"/>
      <c r="J33" s="73">
        <v>0</v>
      </c>
      <c r="K33" s="74">
        <f t="shared" si="14"/>
        <v>0</v>
      </c>
      <c r="L33" s="74">
        <f t="shared" si="9"/>
        <v>0</v>
      </c>
      <c r="M33" s="74">
        <v>0</v>
      </c>
      <c r="N33" s="74">
        <v>0</v>
      </c>
      <c r="O33" s="74">
        <f t="shared" si="15"/>
        <v>0</v>
      </c>
      <c r="P33" s="74">
        <v>0</v>
      </c>
      <c r="Q33" s="74">
        <v>0</v>
      </c>
      <c r="R33" s="74">
        <v>0</v>
      </c>
      <c r="S33" s="74">
        <f t="shared" si="16"/>
        <v>0</v>
      </c>
      <c r="T33" s="74">
        <f t="shared" si="12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4"/>
        <v>18</v>
      </c>
      <c r="B34" s="6"/>
      <c r="C34" s="51"/>
      <c r="D34" s="51"/>
      <c r="E34" s="51"/>
      <c r="F34" s="72">
        <v>0</v>
      </c>
      <c r="G34" s="72">
        <v>0</v>
      </c>
      <c r="H34" s="73">
        <f t="shared" si="13"/>
        <v>0</v>
      </c>
      <c r="I34" s="8"/>
      <c r="J34" s="73">
        <v>0</v>
      </c>
      <c r="K34" s="74">
        <f t="shared" si="14"/>
        <v>0</v>
      </c>
      <c r="L34" s="74">
        <f t="shared" si="9"/>
        <v>0</v>
      </c>
      <c r="M34" s="74">
        <v>0</v>
      </c>
      <c r="N34" s="74">
        <v>0</v>
      </c>
      <c r="O34" s="74">
        <f t="shared" si="15"/>
        <v>0</v>
      </c>
      <c r="P34" s="74">
        <v>0</v>
      </c>
      <c r="Q34" s="74">
        <v>0</v>
      </c>
      <c r="R34" s="74">
        <v>0</v>
      </c>
      <c r="S34" s="74">
        <f t="shared" si="16"/>
        <v>0</v>
      </c>
      <c r="T34" s="74">
        <f t="shared" si="12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2">
        <v>0</v>
      </c>
      <c r="G35" s="72">
        <v>0</v>
      </c>
      <c r="H35" s="73">
        <f t="shared" si="13"/>
        <v>0</v>
      </c>
      <c r="I35" s="8"/>
      <c r="J35" s="73">
        <v>0</v>
      </c>
      <c r="K35" s="74">
        <f t="shared" si="14"/>
        <v>0</v>
      </c>
      <c r="L35" s="74">
        <f t="shared" si="9"/>
        <v>0</v>
      </c>
      <c r="M35" s="74">
        <v>0</v>
      </c>
      <c r="N35" s="74">
        <v>0</v>
      </c>
      <c r="O35" s="74">
        <f t="shared" si="15"/>
        <v>0</v>
      </c>
      <c r="P35" s="74">
        <v>0</v>
      </c>
      <c r="Q35" s="74">
        <v>0</v>
      </c>
      <c r="R35" s="74">
        <v>0</v>
      </c>
      <c r="S35" s="74">
        <f t="shared" si="16"/>
        <v>0</v>
      </c>
      <c r="T35" s="74">
        <f t="shared" si="12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2">
        <v>0</v>
      </c>
      <c r="G36" s="72">
        <v>0</v>
      </c>
      <c r="H36" s="73">
        <f t="shared" si="13"/>
        <v>0</v>
      </c>
      <c r="I36" s="8"/>
      <c r="J36" s="73">
        <v>0</v>
      </c>
      <c r="K36" s="74">
        <f t="shared" si="14"/>
        <v>0</v>
      </c>
      <c r="L36" s="74">
        <f t="shared" si="9"/>
        <v>0</v>
      </c>
      <c r="M36" s="74">
        <v>0</v>
      </c>
      <c r="N36" s="74">
        <v>0</v>
      </c>
      <c r="O36" s="74">
        <f t="shared" si="15"/>
        <v>0</v>
      </c>
      <c r="P36" s="74">
        <v>0</v>
      </c>
      <c r="Q36" s="74">
        <v>0</v>
      </c>
      <c r="R36" s="74">
        <v>0</v>
      </c>
      <c r="S36" s="74">
        <f t="shared" si="16"/>
        <v>0</v>
      </c>
      <c r="T36" s="74">
        <f t="shared" si="12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2">
        <v>0</v>
      </c>
      <c r="G37" s="72">
        <v>0</v>
      </c>
      <c r="H37" s="73">
        <f t="shared" si="13"/>
        <v>0</v>
      </c>
      <c r="I37" s="8"/>
      <c r="J37" s="73">
        <v>0</v>
      </c>
      <c r="K37" s="74">
        <f t="shared" si="14"/>
        <v>0</v>
      </c>
      <c r="L37" s="74">
        <f t="shared" si="9"/>
        <v>0</v>
      </c>
      <c r="M37" s="74">
        <v>0</v>
      </c>
      <c r="N37" s="74">
        <v>0</v>
      </c>
      <c r="O37" s="74">
        <f t="shared" si="15"/>
        <v>0</v>
      </c>
      <c r="P37" s="74">
        <v>0</v>
      </c>
      <c r="Q37" s="74">
        <v>0</v>
      </c>
      <c r="R37" s="74">
        <v>0</v>
      </c>
      <c r="S37" s="74">
        <f t="shared" si="16"/>
        <v>0</v>
      </c>
      <c r="T37" s="74">
        <f t="shared" si="12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2">
        <v>0</v>
      </c>
      <c r="G38" s="72">
        <v>0</v>
      </c>
      <c r="H38" s="73">
        <f t="shared" si="13"/>
        <v>0</v>
      </c>
      <c r="I38" s="8"/>
      <c r="J38" s="73">
        <v>0</v>
      </c>
      <c r="K38" s="74">
        <f t="shared" si="14"/>
        <v>0</v>
      </c>
      <c r="L38" s="74">
        <f t="shared" si="9"/>
        <v>0</v>
      </c>
      <c r="M38" s="74">
        <v>0</v>
      </c>
      <c r="N38" s="74">
        <v>0</v>
      </c>
      <c r="O38" s="74">
        <f t="shared" si="15"/>
        <v>0</v>
      </c>
      <c r="P38" s="74">
        <v>0</v>
      </c>
      <c r="Q38" s="74">
        <v>0</v>
      </c>
      <c r="R38" s="74">
        <v>0</v>
      </c>
      <c r="S38" s="74">
        <f t="shared" si="16"/>
        <v>0</v>
      </c>
      <c r="T38" s="74">
        <f t="shared" si="12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2">
        <v>0</v>
      </c>
      <c r="G39" s="72">
        <v>0</v>
      </c>
      <c r="H39" s="73">
        <f t="shared" si="13"/>
        <v>0</v>
      </c>
      <c r="I39" s="8"/>
      <c r="J39" s="73">
        <v>0</v>
      </c>
      <c r="K39" s="74">
        <f t="shared" si="14"/>
        <v>0</v>
      </c>
      <c r="L39" s="74">
        <f t="shared" si="9"/>
        <v>0</v>
      </c>
      <c r="M39" s="74">
        <v>0</v>
      </c>
      <c r="N39" s="74">
        <v>0</v>
      </c>
      <c r="O39" s="74">
        <f t="shared" si="15"/>
        <v>0</v>
      </c>
      <c r="P39" s="74">
        <v>0</v>
      </c>
      <c r="Q39" s="74">
        <v>0</v>
      </c>
      <c r="R39" s="74">
        <v>0</v>
      </c>
      <c r="S39" s="74">
        <f t="shared" si="16"/>
        <v>0</v>
      </c>
      <c r="T39" s="74">
        <f t="shared" si="12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2">
        <v>0</v>
      </c>
      <c r="G40" s="72">
        <v>0</v>
      </c>
      <c r="H40" s="73">
        <f t="shared" si="13"/>
        <v>0</v>
      </c>
      <c r="I40" s="8"/>
      <c r="J40" s="73">
        <v>0</v>
      </c>
      <c r="K40" s="74">
        <f t="shared" si="14"/>
        <v>0</v>
      </c>
      <c r="L40" s="74">
        <f t="shared" si="9"/>
        <v>0</v>
      </c>
      <c r="M40" s="74">
        <v>0</v>
      </c>
      <c r="N40" s="74">
        <v>0</v>
      </c>
      <c r="O40" s="74">
        <f t="shared" si="15"/>
        <v>0</v>
      </c>
      <c r="P40" s="74">
        <v>0</v>
      </c>
      <c r="Q40" s="74">
        <v>0</v>
      </c>
      <c r="R40" s="74">
        <v>0</v>
      </c>
      <c r="S40" s="74">
        <f t="shared" si="16"/>
        <v>0</v>
      </c>
      <c r="T40" s="74">
        <f t="shared" si="12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2">
        <v>0</v>
      </c>
      <c r="G41" s="72">
        <v>0</v>
      </c>
      <c r="H41" s="73">
        <f t="shared" si="13"/>
        <v>0</v>
      </c>
      <c r="I41" s="8"/>
      <c r="J41" s="73">
        <v>0</v>
      </c>
      <c r="K41" s="74">
        <f>(+F41+G41+H41+J41)</f>
        <v>0</v>
      </c>
      <c r="L41" s="74">
        <f t="shared" si="9"/>
        <v>0</v>
      </c>
      <c r="M41" s="74">
        <v>0</v>
      </c>
      <c r="N41" s="74">
        <v>0</v>
      </c>
      <c r="O41" s="74">
        <f t="shared" si="15"/>
        <v>0</v>
      </c>
      <c r="P41" s="74">
        <v>0</v>
      </c>
      <c r="Q41" s="74">
        <v>0</v>
      </c>
      <c r="R41" s="74">
        <v>0</v>
      </c>
      <c r="S41" s="74">
        <f t="shared" si="16"/>
        <v>0</v>
      </c>
      <c r="T41" s="74">
        <f t="shared" si="12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78">
        <f>SUM(F17:F41)</f>
        <v>0</v>
      </c>
      <c r="G42" s="78">
        <f>SUM(G17:G41)</f>
        <v>0</v>
      </c>
      <c r="H42" s="78">
        <f>SUM(H17:H41)</f>
        <v>0</v>
      </c>
      <c r="I42" s="11" t="s">
        <v>70</v>
      </c>
      <c r="J42" s="78">
        <f t="shared" ref="J42:T42" si="17">SUM(J17:J41)</f>
        <v>0</v>
      </c>
      <c r="K42" s="78">
        <f>SUM(K17:K41)</f>
        <v>0</v>
      </c>
      <c r="L42" s="78">
        <f t="shared" ref="L42" si="18">SUM(L17:L41)</f>
        <v>0</v>
      </c>
      <c r="M42" s="78">
        <f t="shared" si="17"/>
        <v>0</v>
      </c>
      <c r="N42" s="78">
        <f t="shared" si="17"/>
        <v>0</v>
      </c>
      <c r="O42" s="76">
        <f t="shared" si="17"/>
        <v>0</v>
      </c>
      <c r="P42" s="76">
        <f t="shared" si="17"/>
        <v>0</v>
      </c>
      <c r="Q42" s="76">
        <f t="shared" si="17"/>
        <v>0</v>
      </c>
      <c r="R42" s="76">
        <f t="shared" si="17"/>
        <v>0</v>
      </c>
      <c r="S42" s="76">
        <f t="shared" si="17"/>
        <v>0</v>
      </c>
      <c r="T42" s="76">
        <f t="shared" si="17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73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74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03" t="s">
        <v>75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10</v>
      </c>
      <c r="C49" s="55"/>
      <c r="D49" s="55"/>
      <c r="E49" s="55"/>
      <c r="F49" s="55"/>
      <c r="G49" s="55"/>
      <c r="H49" s="55"/>
      <c r="I49" s="55"/>
      <c r="J49" s="62"/>
      <c r="K49" s="67"/>
      <c r="L49" s="6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4" t="s">
        <v>76</v>
      </c>
      <c r="C50" s="65"/>
      <c r="D50" s="65"/>
      <c r="E50" s="65"/>
      <c r="F50" s="65"/>
      <c r="G50" s="65"/>
      <c r="H50" s="65"/>
      <c r="I50" s="65"/>
      <c r="J50" s="65"/>
      <c r="K50" s="65"/>
      <c r="L50" s="6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11</v>
      </c>
      <c r="C51" s="4" t="s">
        <v>12</v>
      </c>
      <c r="D51" s="4" t="s">
        <v>13</v>
      </c>
      <c r="E51" s="4" t="s">
        <v>14</v>
      </c>
      <c r="F51" s="4" t="s">
        <v>15</v>
      </c>
      <c r="G51" s="4" t="s">
        <v>16</v>
      </c>
      <c r="H51" s="4" t="s">
        <v>17</v>
      </c>
      <c r="I51" s="4" t="s">
        <v>18</v>
      </c>
      <c r="J51" s="4" t="s">
        <v>19</v>
      </c>
      <c r="K51" s="4" t="s">
        <v>20</v>
      </c>
      <c r="L51" s="69" t="s">
        <v>21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30" t="s">
        <v>77</v>
      </c>
      <c r="G52" s="71" t="s">
        <v>78</v>
      </c>
      <c r="H52" s="70" t="s">
        <v>79</v>
      </c>
      <c r="I52" s="70" t="s">
        <v>60</v>
      </c>
      <c r="J52" s="70" t="s">
        <v>80</v>
      </c>
      <c r="K52" s="70" t="s">
        <v>81</v>
      </c>
      <c r="L52" s="63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28"/>
      <c r="B53" s="34" t="s">
        <v>0</v>
      </c>
      <c r="C53" s="53"/>
      <c r="D53" s="35" t="s">
        <v>0</v>
      </c>
      <c r="E53" s="35" t="s">
        <v>82</v>
      </c>
      <c r="F53" s="60" t="s">
        <v>83</v>
      </c>
      <c r="G53" s="37"/>
      <c r="H53" s="37" t="s">
        <v>0</v>
      </c>
      <c r="I53" s="61" t="s">
        <v>84</v>
      </c>
      <c r="J53" s="37" t="s">
        <v>85</v>
      </c>
      <c r="K53" s="37" t="s">
        <v>86</v>
      </c>
      <c r="L53" s="125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1"/>
      <c r="B54" s="36" t="s">
        <v>32</v>
      </c>
      <c r="C54" s="37" t="s">
        <v>32</v>
      </c>
      <c r="D54" s="37" t="s">
        <v>33</v>
      </c>
      <c r="E54" s="37" t="s">
        <v>87</v>
      </c>
      <c r="F54" s="37" t="s">
        <v>87</v>
      </c>
      <c r="G54" s="37" t="s">
        <v>88</v>
      </c>
      <c r="H54" s="37" t="s">
        <v>88</v>
      </c>
      <c r="I54" s="37" t="s">
        <v>87</v>
      </c>
      <c r="J54" s="37" t="s">
        <v>87</v>
      </c>
      <c r="K54" s="37" t="s">
        <v>87</v>
      </c>
      <c r="L54" s="126" t="s">
        <v>89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4" t="s">
        <v>45</v>
      </c>
      <c r="B55" s="38" t="s">
        <v>46</v>
      </c>
      <c r="C55" s="39" t="s">
        <v>90</v>
      </c>
      <c r="D55" s="39" t="s">
        <v>48</v>
      </c>
      <c r="E55" s="39"/>
      <c r="F55" s="59" t="s">
        <v>91</v>
      </c>
      <c r="G55" s="59" t="s">
        <v>91</v>
      </c>
      <c r="H55" s="59" t="s">
        <v>92</v>
      </c>
      <c r="I55" s="59" t="s">
        <v>93</v>
      </c>
      <c r="J55" s="59" t="s">
        <v>93</v>
      </c>
      <c r="K55" s="59" t="s">
        <v>94</v>
      </c>
      <c r="L55" s="127" t="s">
        <v>55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6">
        <v>1</v>
      </c>
      <c r="B56" s="50">
        <f t="shared" ref="B56:D71" si="19">+B17</f>
        <v>6330</v>
      </c>
      <c r="C56" s="50" t="str">
        <f t="shared" si="19"/>
        <v>HPLO Administrator</v>
      </c>
      <c r="D56" s="50" t="str">
        <f t="shared" si="19"/>
        <v xml:space="preserve">VACANT (50%) 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1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20">A56+1</f>
        <v>2</v>
      </c>
      <c r="B57" s="50">
        <f t="shared" si="19"/>
        <v>6056</v>
      </c>
      <c r="C57" s="50" t="str">
        <f t="shared" si="19"/>
        <v xml:space="preserve">WPS I </v>
      </c>
      <c r="D57" s="50" t="str">
        <f t="shared" si="19"/>
        <v xml:space="preserve">VACANT 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ref="L57:L80" si="21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0"/>
        <v>3</v>
      </c>
      <c r="B58" s="50">
        <f t="shared" si="19"/>
        <v>0</v>
      </c>
      <c r="C58" s="50">
        <f t="shared" si="19"/>
        <v>0</v>
      </c>
      <c r="D58" s="50">
        <f t="shared" si="19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21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0"/>
        <v>4</v>
      </c>
      <c r="B59" s="50">
        <f t="shared" si="19"/>
        <v>0</v>
      </c>
      <c r="C59" s="50">
        <f t="shared" si="19"/>
        <v>0</v>
      </c>
      <c r="D59" s="50">
        <f t="shared" si="19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21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0"/>
        <v>5</v>
      </c>
      <c r="B60" s="50">
        <f t="shared" si="19"/>
        <v>0</v>
      </c>
      <c r="C60" s="50">
        <f t="shared" si="19"/>
        <v>0</v>
      </c>
      <c r="D60" s="50">
        <f t="shared" si="19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21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0"/>
        <v>6</v>
      </c>
      <c r="B61" s="50">
        <f t="shared" si="19"/>
        <v>0</v>
      </c>
      <c r="C61" s="50">
        <f t="shared" si="19"/>
        <v>0</v>
      </c>
      <c r="D61" s="50">
        <f t="shared" si="19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21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0"/>
        <v>7</v>
      </c>
      <c r="B62" s="50">
        <f t="shared" si="19"/>
        <v>0</v>
      </c>
      <c r="C62" s="50">
        <f t="shared" si="19"/>
        <v>0</v>
      </c>
      <c r="D62" s="50">
        <f t="shared" si="19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21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0"/>
        <v>8</v>
      </c>
      <c r="B63" s="50">
        <f t="shared" si="19"/>
        <v>0</v>
      </c>
      <c r="C63" s="50">
        <f t="shared" si="19"/>
        <v>0</v>
      </c>
      <c r="D63" s="50">
        <f t="shared" si="19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21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0"/>
        <v>9</v>
      </c>
      <c r="B64" s="50">
        <f t="shared" si="19"/>
        <v>0</v>
      </c>
      <c r="C64" s="50">
        <f t="shared" si="19"/>
        <v>0</v>
      </c>
      <c r="D64" s="50">
        <f t="shared" si="19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21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0"/>
        <v>10</v>
      </c>
      <c r="B65" s="50">
        <f t="shared" si="19"/>
        <v>0</v>
      </c>
      <c r="C65" s="50">
        <f t="shared" si="19"/>
        <v>0</v>
      </c>
      <c r="D65" s="50">
        <f t="shared" si="19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21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0"/>
        <v>11</v>
      </c>
      <c r="B66" s="50">
        <f t="shared" si="19"/>
        <v>0</v>
      </c>
      <c r="C66" s="50">
        <f t="shared" si="19"/>
        <v>0</v>
      </c>
      <c r="D66" s="50">
        <f t="shared" si="19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21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0"/>
        <v>12</v>
      </c>
      <c r="B67" s="50">
        <f t="shared" si="19"/>
        <v>0</v>
      </c>
      <c r="C67" s="50">
        <f t="shared" si="19"/>
        <v>0</v>
      </c>
      <c r="D67" s="50">
        <f t="shared" si="19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21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0"/>
        <v>13</v>
      </c>
      <c r="B68" s="50">
        <f t="shared" si="19"/>
        <v>0</v>
      </c>
      <c r="C68" s="50">
        <f t="shared" si="19"/>
        <v>0</v>
      </c>
      <c r="D68" s="50">
        <f t="shared" si="19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21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0"/>
        <v>14</v>
      </c>
      <c r="B69" s="50">
        <f t="shared" si="19"/>
        <v>0</v>
      </c>
      <c r="C69" s="50">
        <f t="shared" si="19"/>
        <v>0</v>
      </c>
      <c r="D69" s="50">
        <f t="shared" si="19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21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0"/>
        <v>15</v>
      </c>
      <c r="B70" s="50">
        <f t="shared" si="19"/>
        <v>0</v>
      </c>
      <c r="C70" s="50">
        <f t="shared" si="19"/>
        <v>0</v>
      </c>
      <c r="D70" s="50">
        <f t="shared" si="19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21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0"/>
        <v>16</v>
      </c>
      <c r="B71" s="50">
        <f t="shared" si="19"/>
        <v>0</v>
      </c>
      <c r="C71" s="50">
        <f t="shared" si="19"/>
        <v>0</v>
      </c>
      <c r="D71" s="50">
        <f t="shared" si="19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21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0"/>
        <v>17</v>
      </c>
      <c r="B72" s="50">
        <f t="shared" ref="B72:D80" si="22">+B33</f>
        <v>0</v>
      </c>
      <c r="C72" s="50">
        <f t="shared" si="22"/>
        <v>0</v>
      </c>
      <c r="D72" s="50">
        <f t="shared" si="22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21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0"/>
        <v>18</v>
      </c>
      <c r="B73" s="50">
        <f t="shared" si="22"/>
        <v>0</v>
      </c>
      <c r="C73" s="50">
        <f t="shared" si="22"/>
        <v>0</v>
      </c>
      <c r="D73" s="50">
        <f t="shared" si="22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21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0">
        <f t="shared" si="22"/>
        <v>0</v>
      </c>
      <c r="C74" s="50">
        <f t="shared" si="22"/>
        <v>0</v>
      </c>
      <c r="D74" s="50">
        <f t="shared" si="22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21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0">
        <f t="shared" si="22"/>
        <v>0</v>
      </c>
      <c r="C75" s="50">
        <f t="shared" si="22"/>
        <v>0</v>
      </c>
      <c r="D75" s="50">
        <f t="shared" si="22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21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0">
        <f t="shared" si="22"/>
        <v>0</v>
      </c>
      <c r="C76" s="50">
        <f t="shared" si="22"/>
        <v>0</v>
      </c>
      <c r="D76" s="50">
        <f t="shared" si="22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21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0">
        <f t="shared" si="22"/>
        <v>0</v>
      </c>
      <c r="C77" s="50">
        <f t="shared" si="22"/>
        <v>0</v>
      </c>
      <c r="D77" s="50">
        <f t="shared" si="22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21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0">
        <f t="shared" si="22"/>
        <v>0</v>
      </c>
      <c r="C78" s="50">
        <f t="shared" si="22"/>
        <v>0</v>
      </c>
      <c r="D78" s="50">
        <f t="shared" si="22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21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0">
        <f t="shared" si="22"/>
        <v>0</v>
      </c>
      <c r="C79" s="50">
        <f t="shared" si="22"/>
        <v>0</v>
      </c>
      <c r="D79" s="50">
        <f t="shared" si="22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21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0">
        <f t="shared" si="22"/>
        <v>0</v>
      </c>
      <c r="C80" s="50">
        <f t="shared" si="22"/>
        <v>0</v>
      </c>
      <c r="D80" s="50">
        <f t="shared" si="22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2">
        <v>0</v>
      </c>
      <c r="K80" s="32">
        <v>0</v>
      </c>
      <c r="L80" s="14">
        <f t="shared" si="21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30" t="s">
        <v>69</v>
      </c>
      <c r="E81" s="10">
        <f t="shared" ref="E81:L81" si="23">SUM(E56:E80)</f>
        <v>0</v>
      </c>
      <c r="F81" s="10">
        <f t="shared" si="23"/>
        <v>0</v>
      </c>
      <c r="G81" s="10">
        <f t="shared" si="23"/>
        <v>0</v>
      </c>
      <c r="H81" s="10">
        <f t="shared" si="23"/>
        <v>0</v>
      </c>
      <c r="I81" s="10">
        <f t="shared" si="23"/>
        <v>0</v>
      </c>
      <c r="J81" s="10">
        <f t="shared" si="23"/>
        <v>0</v>
      </c>
      <c r="K81" s="10">
        <f t="shared" si="23"/>
        <v>0</v>
      </c>
      <c r="L81" s="10">
        <f t="shared" si="23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77</v>
      </c>
      <c r="B82" s="3" t="s">
        <v>95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78</v>
      </c>
      <c r="B83" s="3" t="s">
        <v>96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79</v>
      </c>
      <c r="B84" s="3" t="s">
        <v>97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60</v>
      </c>
      <c r="B85" s="3" t="s">
        <v>98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80</v>
      </c>
      <c r="B86" s="3" t="s">
        <v>99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81</v>
      </c>
      <c r="B87" s="3" t="s">
        <v>100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
Agency Staffing Pattern
(PROPOSED)&amp;R&amp;"Times New Roman,Bold"[BBMR SP-1]</oddHeader>
    <oddFooter>&amp;C2 - &amp;P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25D76-D9D6-4969-9601-76BE4A926A6F}">
  <sheetPr>
    <tabColor theme="6"/>
    <pageSetUpPr fitToPage="1"/>
  </sheetPr>
  <dimension ref="A1:BV119"/>
  <sheetViews>
    <sheetView view="pageBreakPreview" zoomScaleNormal="100" zoomScaleSheetLayoutView="100" zoomScalePageLayoutView="13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4.6640625" style="9" bestFit="1" customWidth="1"/>
    <col min="4" max="4" width="20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124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125</v>
      </c>
      <c r="E8" s="331" t="s">
        <v>126</v>
      </c>
      <c r="F8" s="3"/>
      <c r="G8" s="16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2"/>
      <c r="C11" s="3"/>
      <c r="D11" s="3"/>
      <c r="E11" s="3"/>
      <c r="F11" s="3"/>
      <c r="G11" s="3"/>
      <c r="H11" s="3"/>
      <c r="I11" s="3"/>
      <c r="J11" s="41"/>
      <c r="K11" s="3"/>
      <c r="L11" s="3"/>
      <c r="M11" s="3"/>
      <c r="N11" s="3"/>
      <c r="O11" s="3"/>
      <c r="P11" s="3"/>
      <c r="Q11" s="42"/>
      <c r="R11" s="4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3" t="s">
        <v>11</v>
      </c>
      <c r="C12" s="44" t="s">
        <v>12</v>
      </c>
      <c r="D12" s="4" t="s">
        <v>13</v>
      </c>
      <c r="E12" s="44" t="s">
        <v>14</v>
      </c>
      <c r="F12" s="4" t="s">
        <v>15</v>
      </c>
      <c r="G12" s="29" t="s">
        <v>16</v>
      </c>
      <c r="H12" s="29" t="s">
        <v>17</v>
      </c>
      <c r="I12" s="29" t="s">
        <v>18</v>
      </c>
      <c r="J12" s="58" t="s">
        <v>19</v>
      </c>
      <c r="K12" s="44" t="s">
        <v>20</v>
      </c>
      <c r="L12" s="44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5" t="s">
        <v>26</v>
      </c>
      <c r="R12" s="58" t="s">
        <v>27</v>
      </c>
      <c r="S12" s="45" t="s">
        <v>28</v>
      </c>
      <c r="T12" s="17" t="s">
        <v>29</v>
      </c>
      <c r="U12" s="17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128"/>
      <c r="B13" s="34" t="s">
        <v>0</v>
      </c>
      <c r="C13" s="53"/>
      <c r="D13" s="35" t="s">
        <v>0</v>
      </c>
      <c r="E13" s="35" t="s">
        <v>0</v>
      </c>
      <c r="F13" s="35" t="s">
        <v>0</v>
      </c>
      <c r="G13" s="37"/>
      <c r="H13" s="37" t="s">
        <v>0</v>
      </c>
      <c r="I13" s="354" t="s">
        <v>30</v>
      </c>
      <c r="J13" s="355"/>
      <c r="K13" s="129" t="s">
        <v>0</v>
      </c>
      <c r="L13" s="128"/>
      <c r="M13" s="129"/>
      <c r="N13" s="129"/>
      <c r="O13" s="129" t="s">
        <v>31</v>
      </c>
      <c r="P13" s="129"/>
      <c r="Q13" s="46"/>
      <c r="R13" s="47"/>
      <c r="S13" s="20"/>
      <c r="T13" s="20"/>
      <c r="U13" s="52"/>
      <c r="V13" s="52"/>
      <c r="W13" s="52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1"/>
      <c r="B14" s="36" t="s">
        <v>32</v>
      </c>
      <c r="C14" s="37" t="s">
        <v>32</v>
      </c>
      <c r="D14" s="37" t="s">
        <v>33</v>
      </c>
      <c r="E14" s="37" t="s">
        <v>127</v>
      </c>
      <c r="F14" s="37" t="s">
        <v>0</v>
      </c>
      <c r="G14" s="37"/>
      <c r="H14" s="37" t="s">
        <v>0</v>
      </c>
      <c r="I14" s="356"/>
      <c r="J14" s="357"/>
      <c r="K14" s="22" t="s">
        <v>35</v>
      </c>
      <c r="L14" s="19" t="s">
        <v>36</v>
      </c>
      <c r="M14" s="19" t="s">
        <v>37</v>
      </c>
      <c r="N14" s="19" t="s">
        <v>38</v>
      </c>
      <c r="O14" s="19" t="s">
        <v>39</v>
      </c>
      <c r="P14" s="128" t="s">
        <v>40</v>
      </c>
      <c r="Q14" s="34" t="s">
        <v>41</v>
      </c>
      <c r="R14" s="48" t="s">
        <v>42</v>
      </c>
      <c r="S14" s="20" t="s">
        <v>43</v>
      </c>
      <c r="T14" s="23" t="s">
        <v>44</v>
      </c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4" t="s">
        <v>45</v>
      </c>
      <c r="B15" s="38" t="s">
        <v>46</v>
      </c>
      <c r="C15" s="39" t="s">
        <v>47</v>
      </c>
      <c r="D15" s="39" t="s">
        <v>48</v>
      </c>
      <c r="E15" s="39" t="s">
        <v>49</v>
      </c>
      <c r="F15" s="39" t="s">
        <v>50</v>
      </c>
      <c r="G15" s="39" t="s">
        <v>51</v>
      </c>
      <c r="H15" s="39" t="s">
        <v>52</v>
      </c>
      <c r="I15" s="40" t="s">
        <v>53</v>
      </c>
      <c r="J15" s="57" t="s">
        <v>54</v>
      </c>
      <c r="K15" s="28" t="s">
        <v>55</v>
      </c>
      <c r="L15" s="31" t="s">
        <v>128</v>
      </c>
      <c r="M15" s="25" t="s">
        <v>129</v>
      </c>
      <c r="N15" s="25" t="s">
        <v>58</v>
      </c>
      <c r="O15" s="25" t="s">
        <v>59</v>
      </c>
      <c r="P15" s="27" t="s">
        <v>78</v>
      </c>
      <c r="Q15" s="43" t="s">
        <v>130</v>
      </c>
      <c r="R15" s="49" t="s">
        <v>130</v>
      </c>
      <c r="S15" s="28" t="s">
        <v>62</v>
      </c>
      <c r="T15" s="25" t="s">
        <v>63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99">
        <v>6000</v>
      </c>
      <c r="C16" s="105" t="s">
        <v>131</v>
      </c>
      <c r="D16" s="146" t="s">
        <v>132</v>
      </c>
      <c r="E16" s="229" t="s">
        <v>133</v>
      </c>
      <c r="F16" s="249">
        <v>134949</v>
      </c>
      <c r="G16" s="26">
        <v>0</v>
      </c>
      <c r="H16" s="26">
        <v>0</v>
      </c>
      <c r="I16" s="8"/>
      <c r="J16" s="26">
        <v>0</v>
      </c>
      <c r="K16" s="15">
        <f t="shared" ref="K16" si="0">(+F16+G16+H16+J16)</f>
        <v>134949</v>
      </c>
      <c r="L16" s="15">
        <f>ROUND((K16*0.3077),0)</f>
        <v>41524</v>
      </c>
      <c r="M16" s="26">
        <f>ROUNDUP((19.03*26),0)</f>
        <v>495</v>
      </c>
      <c r="N16" s="15">
        <v>0</v>
      </c>
      <c r="O16" s="15">
        <f>ROUND((K16*0.0145),0)</f>
        <v>1957</v>
      </c>
      <c r="P16" s="148">
        <f>ROUND((7.19*26),0)</f>
        <v>187</v>
      </c>
      <c r="Q16" s="250">
        <f>ROUNDUP((235.27*26),0)</f>
        <v>6118</v>
      </c>
      <c r="R16" s="250">
        <f>ROUNDUP((11.46*26),0)</f>
        <v>298</v>
      </c>
      <c r="S16" s="15">
        <f>+L16+M16+N16+O16+P16+Q16+R16</f>
        <v>50579</v>
      </c>
      <c r="T16" s="15">
        <f t="shared" ref="T16:T20" si="1">+K16+S16</f>
        <v>185528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21.75">
      <c r="A17" s="6">
        <f>A16+1</f>
        <v>2</v>
      </c>
      <c r="B17" s="99">
        <v>7231</v>
      </c>
      <c r="C17" s="105" t="s">
        <v>134</v>
      </c>
      <c r="D17" s="146" t="s">
        <v>135</v>
      </c>
      <c r="E17" s="229" t="s">
        <v>136</v>
      </c>
      <c r="F17" s="251">
        <v>101374</v>
      </c>
      <c r="G17" s="135">
        <v>0</v>
      </c>
      <c r="H17" s="135">
        <v>0</v>
      </c>
      <c r="I17" s="8"/>
      <c r="J17" s="135">
        <v>0</v>
      </c>
      <c r="K17" s="136">
        <f>(+F17+G17+H17+J17)</f>
        <v>101374</v>
      </c>
      <c r="L17" s="136">
        <f>ROUND((K17*0.3077),0)</f>
        <v>31193</v>
      </c>
      <c r="M17" s="135">
        <f t="shared" ref="M17:M19" si="2">ROUNDUP((19.03*26),0)</f>
        <v>495</v>
      </c>
      <c r="N17" s="136">
        <v>0</v>
      </c>
      <c r="O17" s="136">
        <f>ROUND((K17*0.0145),0)</f>
        <v>1470</v>
      </c>
      <c r="P17" s="14">
        <f>ROUND((7.19*26),0)</f>
        <v>187</v>
      </c>
      <c r="Q17" s="252">
        <f>ROUNDUP((602.69*26),0)</f>
        <v>15670</v>
      </c>
      <c r="R17" s="252">
        <f>ROUNDUP((20.38*26),0)</f>
        <v>530</v>
      </c>
      <c r="S17" s="136">
        <f>+L17+M17+N17+O17+P17+Q17+R17</f>
        <v>49545</v>
      </c>
      <c r="T17" s="136">
        <f t="shared" si="1"/>
        <v>150919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1.75">
      <c r="A18" s="6">
        <f t="shared" ref="A18:A22" si="3">A17+1</f>
        <v>3</v>
      </c>
      <c r="B18" s="101">
        <v>6012</v>
      </c>
      <c r="C18" s="105" t="s">
        <v>137</v>
      </c>
      <c r="D18" s="146" t="s">
        <v>138</v>
      </c>
      <c r="E18" s="231" t="s">
        <v>139</v>
      </c>
      <c r="F18" s="251">
        <v>98182</v>
      </c>
      <c r="G18" s="135">
        <v>0</v>
      </c>
      <c r="H18" s="135">
        <v>0</v>
      </c>
      <c r="I18" s="218">
        <v>45665</v>
      </c>
      <c r="J18" s="251">
        <v>2336</v>
      </c>
      <c r="K18" s="136">
        <f t="shared" ref="K18:K22" si="4">(+F18+G18+H18+J18)</f>
        <v>100518</v>
      </c>
      <c r="L18" s="136">
        <f t="shared" ref="L18:L32" si="5">ROUND((K18*0.3077),0)</f>
        <v>30929</v>
      </c>
      <c r="M18" s="136">
        <f t="shared" si="2"/>
        <v>495</v>
      </c>
      <c r="N18" s="136">
        <v>0</v>
      </c>
      <c r="O18" s="136">
        <f t="shared" ref="O18:O32" si="6">ROUND((K18*0.0145),0)</f>
        <v>1458</v>
      </c>
      <c r="P18" s="14">
        <f t="shared" ref="P18:P22" si="7">ROUND((7.19*26),0)</f>
        <v>187</v>
      </c>
      <c r="Q18" s="219">
        <f>ROUNDUP((153.62*26),0)</f>
        <v>3995</v>
      </c>
      <c r="R18" s="219">
        <f>ROUNDUP((11.46*26),0)</f>
        <v>298</v>
      </c>
      <c r="S18" s="136">
        <f t="shared" ref="S18:S21" si="8">+L18+M18+N18+O18+P18+Q18+R18</f>
        <v>37362</v>
      </c>
      <c r="T18" s="136">
        <f t="shared" si="1"/>
        <v>137880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141" customFormat="1" ht="21.75">
      <c r="A19" s="6">
        <f t="shared" si="3"/>
        <v>4</v>
      </c>
      <c r="B19" s="156">
        <v>6542</v>
      </c>
      <c r="C19" s="266" t="s">
        <v>140</v>
      </c>
      <c r="D19" s="146" t="s">
        <v>141</v>
      </c>
      <c r="E19" s="253" t="s">
        <v>142</v>
      </c>
      <c r="F19" s="254">
        <v>49730</v>
      </c>
      <c r="G19" s="135">
        <v>0</v>
      </c>
      <c r="H19" s="135">
        <v>0</v>
      </c>
      <c r="I19" s="255">
        <v>45755</v>
      </c>
      <c r="J19" s="251">
        <v>942</v>
      </c>
      <c r="K19" s="136">
        <f>(+F19+G19+H19+J19)</f>
        <v>50672</v>
      </c>
      <c r="L19" s="136">
        <f t="shared" si="5"/>
        <v>15592</v>
      </c>
      <c r="M19" s="256">
        <f t="shared" si="2"/>
        <v>495</v>
      </c>
      <c r="N19" s="256">
        <v>0</v>
      </c>
      <c r="O19" s="136">
        <f t="shared" si="6"/>
        <v>735</v>
      </c>
      <c r="P19" s="14">
        <f t="shared" si="7"/>
        <v>187</v>
      </c>
      <c r="Q19" s="252">
        <f>ROUNDUP((602.69*26),0)</f>
        <v>15670</v>
      </c>
      <c r="R19" s="252">
        <f>ROUNDUP((20.38*26),0)</f>
        <v>530</v>
      </c>
      <c r="S19" s="257">
        <f t="shared" si="8"/>
        <v>33209</v>
      </c>
      <c r="T19" s="256">
        <f t="shared" si="1"/>
        <v>83881</v>
      </c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43"/>
      <c r="BQ19" s="143"/>
      <c r="BR19" s="143"/>
      <c r="BS19" s="143"/>
      <c r="BT19" s="143"/>
      <c r="BU19" s="143"/>
      <c r="BV19" s="143"/>
    </row>
    <row r="20" spans="1:74" s="141" customFormat="1">
      <c r="A20" s="6">
        <f t="shared" si="3"/>
        <v>5</v>
      </c>
      <c r="B20" s="156">
        <v>6051</v>
      </c>
      <c r="C20" s="266" t="s">
        <v>143</v>
      </c>
      <c r="D20" s="258" t="s">
        <v>144</v>
      </c>
      <c r="E20" s="138" t="s">
        <v>145</v>
      </c>
      <c r="F20" s="259">
        <v>41731</v>
      </c>
      <c r="G20" s="135">
        <v>0</v>
      </c>
      <c r="H20" s="135">
        <v>0</v>
      </c>
      <c r="I20" s="255"/>
      <c r="J20" s="251">
        <v>0</v>
      </c>
      <c r="K20" s="136">
        <f>(+F20+G20+H20+J20)</f>
        <v>41731</v>
      </c>
      <c r="L20" s="136">
        <f t="shared" si="5"/>
        <v>12841</v>
      </c>
      <c r="M20" s="256">
        <f>ROUNDUP((19.03*26),0)</f>
        <v>495</v>
      </c>
      <c r="N20" s="256">
        <v>0</v>
      </c>
      <c r="O20" s="136">
        <f t="shared" si="6"/>
        <v>605</v>
      </c>
      <c r="P20" s="14">
        <f>ROUND((7.19*26),0)</f>
        <v>187</v>
      </c>
      <c r="Q20" s="219">
        <f>ROUND((369.08*26),0)</f>
        <v>9596</v>
      </c>
      <c r="R20" s="219">
        <f>ROUND((12.65*26),0)</f>
        <v>329</v>
      </c>
      <c r="S20" s="256">
        <f t="shared" si="8"/>
        <v>24053</v>
      </c>
      <c r="T20" s="256">
        <f t="shared" si="1"/>
        <v>65784</v>
      </c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314"/>
      <c r="BF20" s="314"/>
      <c r="BG20" s="314"/>
      <c r="BH20" s="314"/>
      <c r="BI20" s="314"/>
      <c r="BJ20" s="314"/>
      <c r="BK20" s="314"/>
      <c r="BL20" s="314"/>
      <c r="BM20" s="314"/>
      <c r="BN20" s="314"/>
      <c r="BO20" s="314"/>
      <c r="BP20" s="314"/>
      <c r="BQ20" s="314"/>
      <c r="BR20" s="314"/>
      <c r="BS20" s="314"/>
      <c r="BT20" s="314"/>
      <c r="BU20" s="314"/>
      <c r="BV20" s="314"/>
    </row>
    <row r="21" spans="1:74">
      <c r="A21" s="6">
        <f t="shared" si="3"/>
        <v>6</v>
      </c>
      <c r="B21" s="99">
        <v>7146</v>
      </c>
      <c r="C21" s="105" t="s">
        <v>146</v>
      </c>
      <c r="D21" s="146" t="s">
        <v>147</v>
      </c>
      <c r="E21" s="229" t="s">
        <v>120</v>
      </c>
      <c r="F21" s="262">
        <v>54918</v>
      </c>
      <c r="G21" s="135">
        <v>0</v>
      </c>
      <c r="H21" s="135">
        <v>0</v>
      </c>
      <c r="I21" s="8"/>
      <c r="J21" s="135">
        <v>0</v>
      </c>
      <c r="K21" s="136">
        <f t="shared" si="4"/>
        <v>54918</v>
      </c>
      <c r="L21" s="136">
        <f t="shared" si="5"/>
        <v>16898</v>
      </c>
      <c r="M21" s="257">
        <f t="shared" ref="M21:M22" si="9">ROUNDUP((19.03*26),0)</f>
        <v>495</v>
      </c>
      <c r="N21" s="257">
        <v>0</v>
      </c>
      <c r="O21" s="136">
        <f t="shared" si="6"/>
        <v>796</v>
      </c>
      <c r="P21" s="14">
        <f t="shared" si="7"/>
        <v>187</v>
      </c>
      <c r="Q21" s="252">
        <f>ROUNDUP((235.27*26),0)</f>
        <v>6118</v>
      </c>
      <c r="R21" s="252">
        <f>ROUNDUP((11.46*26),0)</f>
        <v>298</v>
      </c>
      <c r="S21" s="257">
        <f t="shared" si="8"/>
        <v>24792</v>
      </c>
      <c r="T21" s="257">
        <f t="shared" ref="T21:T22" si="10">+K21+S21</f>
        <v>79710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 s="141" customFormat="1">
      <c r="A22" s="6">
        <f t="shared" si="3"/>
        <v>7</v>
      </c>
      <c r="B22" s="156">
        <v>6010</v>
      </c>
      <c r="C22" s="266" t="s">
        <v>146</v>
      </c>
      <c r="D22" s="146" t="s">
        <v>148</v>
      </c>
      <c r="E22" s="138" t="s">
        <v>149</v>
      </c>
      <c r="F22" s="262">
        <v>68648</v>
      </c>
      <c r="G22" s="135">
        <v>0</v>
      </c>
      <c r="H22" s="135">
        <v>0</v>
      </c>
      <c r="I22" s="139"/>
      <c r="J22" s="135">
        <v>0</v>
      </c>
      <c r="K22" s="136">
        <f t="shared" si="4"/>
        <v>68648</v>
      </c>
      <c r="L22" s="136">
        <f t="shared" si="5"/>
        <v>21123</v>
      </c>
      <c r="M22" s="257">
        <f t="shared" si="9"/>
        <v>495</v>
      </c>
      <c r="N22" s="257">
        <v>0</v>
      </c>
      <c r="O22" s="136">
        <f t="shared" si="6"/>
        <v>995</v>
      </c>
      <c r="P22" s="14">
        <f t="shared" si="7"/>
        <v>187</v>
      </c>
      <c r="Q22" s="252">
        <f>ROUNDUP((235.27*26),0)</f>
        <v>6118</v>
      </c>
      <c r="R22" s="252">
        <f>ROUNDUP((11.46*26),0)</f>
        <v>298</v>
      </c>
      <c r="S22" s="257">
        <f>+L22+M22+N22+O22+P22+Q22+R22</f>
        <v>29216</v>
      </c>
      <c r="T22" s="257">
        <f t="shared" si="10"/>
        <v>97864</v>
      </c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314"/>
      <c r="BF22" s="314"/>
      <c r="BG22" s="314"/>
      <c r="BH22" s="314"/>
      <c r="BI22" s="314"/>
      <c r="BJ22" s="314"/>
      <c r="BK22" s="314"/>
      <c r="BL22" s="314"/>
      <c r="BM22" s="314"/>
      <c r="BN22" s="314"/>
      <c r="BO22" s="314"/>
      <c r="BP22" s="314"/>
      <c r="BQ22" s="314"/>
      <c r="BR22" s="314"/>
      <c r="BS22" s="314"/>
      <c r="BT22" s="314"/>
      <c r="BU22" s="314"/>
      <c r="BV22" s="314"/>
    </row>
    <row r="23" spans="1:74" s="169" customFormat="1" ht="12.75">
      <c r="A23" s="162"/>
      <c r="B23" s="163" t="s">
        <v>70</v>
      </c>
      <c r="C23" s="164" t="s">
        <v>70</v>
      </c>
      <c r="D23" s="165" t="s">
        <v>70</v>
      </c>
      <c r="E23" s="165" t="s">
        <v>70</v>
      </c>
      <c r="F23" s="166">
        <f>SUM(F16:F22)</f>
        <v>549532</v>
      </c>
      <c r="G23" s="166">
        <f>SUM(G16:G22)</f>
        <v>0</v>
      </c>
      <c r="H23" s="166">
        <f>SUM(H16:H22)</f>
        <v>0</v>
      </c>
      <c r="I23" s="167" t="s">
        <v>70</v>
      </c>
      <c r="J23" s="166">
        <f t="shared" ref="J23:T23" si="11">SUM(J16:J22)</f>
        <v>3278</v>
      </c>
      <c r="K23" s="166">
        <f t="shared" si="11"/>
        <v>552810</v>
      </c>
      <c r="L23" s="166">
        <f t="shared" si="11"/>
        <v>170100</v>
      </c>
      <c r="M23" s="166">
        <f t="shared" si="11"/>
        <v>3465</v>
      </c>
      <c r="N23" s="166">
        <f t="shared" si="11"/>
        <v>0</v>
      </c>
      <c r="O23" s="166">
        <f t="shared" si="11"/>
        <v>8016</v>
      </c>
      <c r="P23" s="166">
        <f t="shared" si="11"/>
        <v>1309</v>
      </c>
      <c r="Q23" s="166">
        <f t="shared" si="11"/>
        <v>63285</v>
      </c>
      <c r="R23" s="166">
        <f t="shared" si="11"/>
        <v>2581</v>
      </c>
      <c r="S23" s="166">
        <f t="shared" si="11"/>
        <v>248756</v>
      </c>
      <c r="T23" s="166">
        <f t="shared" si="11"/>
        <v>801566</v>
      </c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</row>
    <row r="24" spans="1:74">
      <c r="A24" s="6"/>
      <c r="B24" s="99"/>
      <c r="C24" s="124"/>
      <c r="D24" s="145"/>
      <c r="E24" s="102"/>
      <c r="F24" s="7"/>
      <c r="G24" s="7"/>
      <c r="H24" s="32"/>
      <c r="I24" s="8"/>
      <c r="J24" s="32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 s="110" customFormat="1">
      <c r="A25" s="6"/>
      <c r="B25" s="101"/>
      <c r="C25" s="359" t="s">
        <v>150</v>
      </c>
      <c r="D25" s="360"/>
      <c r="E25" s="102"/>
      <c r="F25" s="7"/>
      <c r="G25" s="7"/>
      <c r="H25" s="80"/>
      <c r="I25" s="8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</row>
    <row r="26" spans="1:74" s="261" customFormat="1">
      <c r="A26" s="208">
        <f t="shared" ref="A26" si="12">A25+1</f>
        <v>1</v>
      </c>
      <c r="B26" s="156">
        <v>7057</v>
      </c>
      <c r="C26" s="263" t="s">
        <v>151</v>
      </c>
      <c r="D26" s="230" t="s">
        <v>152</v>
      </c>
      <c r="E26" s="253" t="s">
        <v>145</v>
      </c>
      <c r="F26" s="268">
        <v>41731</v>
      </c>
      <c r="G26" s="269">
        <v>0</v>
      </c>
      <c r="H26" s="269">
        <v>0</v>
      </c>
      <c r="I26" s="218"/>
      <c r="J26" s="269">
        <v>0</v>
      </c>
      <c r="K26" s="212">
        <f>(+F26+G26+H26+J26)</f>
        <v>41731</v>
      </c>
      <c r="L26" s="212">
        <f t="shared" ref="L26" si="13">ROUND((K26*0.3077),0)</f>
        <v>12841</v>
      </c>
      <c r="M26" s="270">
        <f t="shared" ref="M26" si="14">ROUNDUP((19.03*26),0)</f>
        <v>495</v>
      </c>
      <c r="N26" s="270">
        <v>0</v>
      </c>
      <c r="O26" s="212">
        <f t="shared" ref="O26" si="15">ROUND((K26*0.0145),0)</f>
        <v>605</v>
      </c>
      <c r="P26" s="148">
        <f>ROUND((7.19*26),0)</f>
        <v>187</v>
      </c>
      <c r="Q26" s="250">
        <f>ROUNDUP((369.05*26),0)</f>
        <v>9596</v>
      </c>
      <c r="R26" s="250">
        <f>ROUNDUP((12.65*26),0)</f>
        <v>329</v>
      </c>
      <c r="S26" s="270">
        <f t="shared" ref="S26" si="16">+L26+M26+N26+O26+P26+Q26+R26</f>
        <v>24053</v>
      </c>
      <c r="T26" s="270">
        <f t="shared" ref="T26" si="17">+K26+S26</f>
        <v>65784</v>
      </c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4"/>
      <c r="BA26" s="264"/>
      <c r="BB26" s="264"/>
      <c r="BC26" s="264"/>
      <c r="BD26" s="264"/>
      <c r="BE26" s="265"/>
      <c r="BF26" s="265"/>
      <c r="BG26" s="265"/>
      <c r="BH26" s="265"/>
      <c r="BI26" s="265"/>
      <c r="BJ26" s="265"/>
      <c r="BK26" s="265"/>
      <c r="BL26" s="265"/>
      <c r="BM26" s="265"/>
      <c r="BN26" s="265"/>
      <c r="BO26" s="265"/>
      <c r="BP26" s="265"/>
      <c r="BQ26" s="265"/>
      <c r="BR26" s="265"/>
      <c r="BS26" s="265"/>
      <c r="BT26" s="265"/>
      <c r="BU26" s="265"/>
      <c r="BV26" s="265"/>
    </row>
    <row r="27" spans="1:74">
      <c r="A27" s="6">
        <f>A26+1</f>
        <v>2</v>
      </c>
      <c r="B27" s="101">
        <v>7062</v>
      </c>
      <c r="C27" s="100" t="s">
        <v>146</v>
      </c>
      <c r="D27" s="229" t="s">
        <v>153</v>
      </c>
      <c r="E27" s="229" t="s">
        <v>120</v>
      </c>
      <c r="F27" s="262">
        <v>54918</v>
      </c>
      <c r="G27" s="149">
        <v>0</v>
      </c>
      <c r="H27" s="135">
        <v>0</v>
      </c>
      <c r="I27" s="8"/>
      <c r="J27" s="135">
        <v>0</v>
      </c>
      <c r="K27" s="136">
        <f>(+F27+G27+H27+J27)</f>
        <v>54918</v>
      </c>
      <c r="L27" s="136">
        <f t="shared" ref="L27" si="18">ROUND((K27*0.3077),0)</f>
        <v>16898</v>
      </c>
      <c r="M27" s="136">
        <f>ROUNDUP((19.03*26),0)</f>
        <v>495</v>
      </c>
      <c r="N27" s="136">
        <v>0</v>
      </c>
      <c r="O27" s="136">
        <f>ROUND((K27*0.0145),0)</f>
        <v>796</v>
      </c>
      <c r="P27" s="14">
        <f>ROUND((7.19*26),0)</f>
        <v>187</v>
      </c>
      <c r="Q27" s="219">
        <f>ROUND((369.08*26),0)</f>
        <v>9596</v>
      </c>
      <c r="R27" s="219">
        <f>ROUND((12.65*26),0)</f>
        <v>329</v>
      </c>
      <c r="S27" s="136">
        <f>+L27+M27+N27+O27+P27+Q27+R27</f>
        <v>28301</v>
      </c>
      <c r="T27" s="136">
        <f>+K27+S27</f>
        <v>83219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 s="141" customFormat="1">
      <c r="A28" s="137">
        <f>A27+1</f>
        <v>3</v>
      </c>
      <c r="B28" s="156">
        <v>6052</v>
      </c>
      <c r="C28" s="157" t="s">
        <v>154</v>
      </c>
      <c r="D28" s="102" t="s">
        <v>155</v>
      </c>
      <c r="E28" s="138" t="s">
        <v>142</v>
      </c>
      <c r="F28" s="259">
        <v>0</v>
      </c>
      <c r="G28" s="259">
        <v>0</v>
      </c>
      <c r="H28" s="135">
        <v>0</v>
      </c>
      <c r="I28" s="139"/>
      <c r="J28" s="267">
        <v>0</v>
      </c>
      <c r="K28" s="256">
        <f t="shared" ref="K28:K32" si="19">(+F28+G28+H28+J28)</f>
        <v>0</v>
      </c>
      <c r="L28" s="136">
        <f t="shared" si="5"/>
        <v>0</v>
      </c>
      <c r="M28" s="136">
        <f t="shared" ref="M28:N29" si="20">ROUND((L28*0.2943),0)</f>
        <v>0</v>
      </c>
      <c r="N28" s="136">
        <f t="shared" si="20"/>
        <v>0</v>
      </c>
      <c r="O28" s="136">
        <f t="shared" si="6"/>
        <v>0</v>
      </c>
      <c r="P28" s="136">
        <v>0</v>
      </c>
      <c r="Q28" s="219">
        <f t="shared" ref="P28:R29" si="21">ROUND((P28*0.2943),0)</f>
        <v>0</v>
      </c>
      <c r="R28" s="219">
        <f t="shared" si="21"/>
        <v>0</v>
      </c>
      <c r="S28" s="256">
        <f t="shared" ref="S28:S32" si="22">+L28+M28+N28+O28+P28+Q28+R28</f>
        <v>0</v>
      </c>
      <c r="T28" s="256">
        <f t="shared" ref="T28:T32" si="23">+K28+S28</f>
        <v>0</v>
      </c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314"/>
      <c r="BF28" s="314"/>
      <c r="BG28" s="314"/>
      <c r="BH28" s="314"/>
      <c r="BI28" s="314"/>
      <c r="BJ28" s="314"/>
      <c r="BK28" s="314"/>
      <c r="BL28" s="314"/>
      <c r="BM28" s="314"/>
      <c r="BN28" s="314"/>
      <c r="BO28" s="314"/>
      <c r="BP28" s="314"/>
      <c r="BQ28" s="314"/>
      <c r="BR28" s="314"/>
      <c r="BS28" s="314"/>
      <c r="BT28" s="314"/>
      <c r="BU28" s="314"/>
      <c r="BV28" s="314"/>
    </row>
    <row r="29" spans="1:74">
      <c r="A29" s="137">
        <f t="shared" ref="A29:A31" si="24">A28+1</f>
        <v>4</v>
      </c>
      <c r="B29" s="101">
        <v>6053</v>
      </c>
      <c r="C29" s="100" t="s">
        <v>156</v>
      </c>
      <c r="D29" s="102" t="s">
        <v>65</v>
      </c>
      <c r="E29" s="102" t="s">
        <v>157</v>
      </c>
      <c r="F29" s="149">
        <v>0</v>
      </c>
      <c r="G29" s="149">
        <v>0</v>
      </c>
      <c r="H29" s="135">
        <v>0</v>
      </c>
      <c r="I29" s="8"/>
      <c r="J29" s="135">
        <v>0</v>
      </c>
      <c r="K29" s="136">
        <f t="shared" si="19"/>
        <v>0</v>
      </c>
      <c r="L29" s="136">
        <f t="shared" si="5"/>
        <v>0</v>
      </c>
      <c r="M29" s="136">
        <f t="shared" si="20"/>
        <v>0</v>
      </c>
      <c r="N29" s="136">
        <f t="shared" si="20"/>
        <v>0</v>
      </c>
      <c r="O29" s="136">
        <f t="shared" si="6"/>
        <v>0</v>
      </c>
      <c r="P29" s="136">
        <f t="shared" si="21"/>
        <v>0</v>
      </c>
      <c r="Q29" s="136">
        <f t="shared" si="21"/>
        <v>0</v>
      </c>
      <c r="R29" s="136">
        <f t="shared" si="21"/>
        <v>0</v>
      </c>
      <c r="S29" s="256">
        <f t="shared" si="22"/>
        <v>0</v>
      </c>
      <c r="T29" s="136">
        <f t="shared" si="23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137">
        <f t="shared" si="24"/>
        <v>5</v>
      </c>
      <c r="B30" s="101">
        <v>6055</v>
      </c>
      <c r="C30" s="100" t="s">
        <v>146</v>
      </c>
      <c r="D30" s="102" t="s">
        <v>65</v>
      </c>
      <c r="E30" s="102" t="s">
        <v>120</v>
      </c>
      <c r="F30" s="149">
        <v>0</v>
      </c>
      <c r="G30" s="149">
        <v>0</v>
      </c>
      <c r="H30" s="135">
        <v>0</v>
      </c>
      <c r="I30" s="8"/>
      <c r="J30" s="135">
        <v>0</v>
      </c>
      <c r="K30" s="136">
        <f t="shared" si="19"/>
        <v>0</v>
      </c>
      <c r="L30" s="136">
        <f t="shared" si="5"/>
        <v>0</v>
      </c>
      <c r="M30" s="136">
        <v>0</v>
      </c>
      <c r="N30" s="136">
        <v>0</v>
      </c>
      <c r="O30" s="136">
        <f t="shared" si="6"/>
        <v>0</v>
      </c>
      <c r="P30" s="136">
        <v>0</v>
      </c>
      <c r="Q30" s="136">
        <v>0</v>
      </c>
      <c r="R30" s="136">
        <v>0</v>
      </c>
      <c r="S30" s="256">
        <f t="shared" si="22"/>
        <v>0</v>
      </c>
      <c r="T30" s="136">
        <f t="shared" si="23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 s="110" customFormat="1">
      <c r="A31" s="137">
        <f t="shared" si="24"/>
        <v>6</v>
      </c>
      <c r="B31" s="101">
        <v>61001</v>
      </c>
      <c r="C31" s="100" t="s">
        <v>158</v>
      </c>
      <c r="D31" s="102" t="s">
        <v>65</v>
      </c>
      <c r="E31" s="102" t="s">
        <v>159</v>
      </c>
      <c r="F31" s="149">
        <v>0</v>
      </c>
      <c r="G31" s="149">
        <v>0</v>
      </c>
      <c r="H31" s="135">
        <v>0</v>
      </c>
      <c r="I31" s="8"/>
      <c r="J31" s="135">
        <v>0</v>
      </c>
      <c r="K31" s="136">
        <f t="shared" si="19"/>
        <v>0</v>
      </c>
      <c r="L31" s="136">
        <f t="shared" si="5"/>
        <v>0</v>
      </c>
      <c r="M31" s="136">
        <v>0</v>
      </c>
      <c r="N31" s="136">
        <v>0</v>
      </c>
      <c r="O31" s="136">
        <f t="shared" si="6"/>
        <v>0</v>
      </c>
      <c r="P31" s="136">
        <v>0</v>
      </c>
      <c r="Q31" s="136">
        <v>0</v>
      </c>
      <c r="R31" s="136">
        <v>0</v>
      </c>
      <c r="S31" s="256">
        <f t="shared" si="22"/>
        <v>0</v>
      </c>
      <c r="T31" s="136">
        <f t="shared" si="23"/>
        <v>0</v>
      </c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</row>
    <row r="32" spans="1:74">
      <c r="A32" s="137">
        <f>A31+1</f>
        <v>7</v>
      </c>
      <c r="B32" s="101">
        <v>6324</v>
      </c>
      <c r="C32" s="105" t="s">
        <v>160</v>
      </c>
      <c r="D32" s="102" t="s">
        <v>65</v>
      </c>
      <c r="E32" s="102" t="s">
        <v>142</v>
      </c>
      <c r="F32" s="149">
        <v>0</v>
      </c>
      <c r="G32" s="149">
        <v>0</v>
      </c>
      <c r="H32" s="135">
        <v>0</v>
      </c>
      <c r="I32" s="8"/>
      <c r="J32" s="135">
        <v>0</v>
      </c>
      <c r="K32" s="136">
        <f t="shared" si="19"/>
        <v>0</v>
      </c>
      <c r="L32" s="136">
        <f t="shared" si="5"/>
        <v>0</v>
      </c>
      <c r="M32" s="136">
        <v>0</v>
      </c>
      <c r="N32" s="136">
        <v>0</v>
      </c>
      <c r="O32" s="136">
        <f t="shared" si="6"/>
        <v>0</v>
      </c>
      <c r="P32" s="136">
        <v>0</v>
      </c>
      <c r="Q32" s="136">
        <v>0</v>
      </c>
      <c r="R32" s="136">
        <v>0</v>
      </c>
      <c r="S32" s="256">
        <f t="shared" si="22"/>
        <v>0</v>
      </c>
      <c r="T32" s="136">
        <f t="shared" si="23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 s="169" customFormat="1" ht="12.75">
      <c r="A33" s="162"/>
      <c r="B33" s="163" t="s">
        <v>70</v>
      </c>
      <c r="C33" s="164" t="s">
        <v>70</v>
      </c>
      <c r="D33" s="165" t="s">
        <v>70</v>
      </c>
      <c r="E33" s="165" t="s">
        <v>70</v>
      </c>
      <c r="F33" s="166">
        <f>SUM(F26:F32)</f>
        <v>96649</v>
      </c>
      <c r="G33" s="166">
        <f t="shared" ref="G33:H33" si="25">SUM(G26:G32)</f>
        <v>0</v>
      </c>
      <c r="H33" s="166">
        <f t="shared" si="25"/>
        <v>0</v>
      </c>
      <c r="I33" s="167" t="s">
        <v>70</v>
      </c>
      <c r="J33" s="166">
        <f>SUM(J26:J32)</f>
        <v>0</v>
      </c>
      <c r="K33" s="166">
        <f t="shared" ref="K33:T33" si="26">SUM(K26:K32)</f>
        <v>96649</v>
      </c>
      <c r="L33" s="166">
        <f>SUM(L26:L32)</f>
        <v>29739</v>
      </c>
      <c r="M33" s="166">
        <f t="shared" si="26"/>
        <v>990</v>
      </c>
      <c r="N33" s="166">
        <f t="shared" si="26"/>
        <v>0</v>
      </c>
      <c r="O33" s="166">
        <f t="shared" si="26"/>
        <v>1401</v>
      </c>
      <c r="P33" s="166">
        <f t="shared" si="26"/>
        <v>374</v>
      </c>
      <c r="Q33" s="166">
        <f t="shared" si="26"/>
        <v>19192</v>
      </c>
      <c r="R33" s="166">
        <f t="shared" si="26"/>
        <v>658</v>
      </c>
      <c r="S33" s="166">
        <f t="shared" si="26"/>
        <v>52354</v>
      </c>
      <c r="T33" s="166">
        <f t="shared" si="26"/>
        <v>149003</v>
      </c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</row>
    <row r="34" spans="1:74">
      <c r="A34" s="137"/>
      <c r="B34" s="6"/>
      <c r="C34" s="51"/>
      <c r="D34" s="51"/>
      <c r="E34" s="51"/>
      <c r="F34" s="7"/>
      <c r="G34" s="7"/>
      <c r="H34" s="80"/>
      <c r="I34" s="8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137"/>
      <c r="B35" s="6"/>
      <c r="C35" s="51"/>
      <c r="D35" s="51"/>
      <c r="E35" s="51"/>
      <c r="F35" s="7"/>
      <c r="G35" s="7"/>
      <c r="H35" s="80"/>
      <c r="I35" s="8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137"/>
      <c r="B36" s="6"/>
      <c r="C36" s="51"/>
      <c r="D36" s="51"/>
      <c r="E36" s="51"/>
      <c r="F36" s="7"/>
      <c r="G36" s="7"/>
      <c r="H36" s="80"/>
      <c r="I36" s="8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137"/>
      <c r="B37" s="6"/>
      <c r="C37" s="51"/>
      <c r="D37" s="51"/>
      <c r="E37" s="51"/>
      <c r="F37" s="7"/>
      <c r="G37" s="7"/>
      <c r="H37" s="80"/>
      <c r="I37" s="8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137"/>
      <c r="B38" s="6"/>
      <c r="C38" s="51"/>
      <c r="D38" s="51"/>
      <c r="E38" s="51"/>
      <c r="F38" s="7"/>
      <c r="G38" s="7"/>
      <c r="H38" s="80"/>
      <c r="I38" s="8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137"/>
      <c r="B39" s="6"/>
      <c r="C39" s="51"/>
      <c r="D39" s="51"/>
      <c r="E39" s="51"/>
      <c r="F39" s="7"/>
      <c r="G39" s="7"/>
      <c r="H39" s="80"/>
      <c r="I39" s="8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13"/>
      <c r="B40" s="13"/>
      <c r="C40" s="13"/>
      <c r="D40" s="130" t="s">
        <v>69</v>
      </c>
      <c r="E40" s="12" t="s">
        <v>70</v>
      </c>
      <c r="F40" s="10">
        <f>F23+F33</f>
        <v>646181</v>
      </c>
      <c r="G40" s="10">
        <f t="shared" ref="G40:H40" si="27">G23+G33</f>
        <v>0</v>
      </c>
      <c r="H40" s="10">
        <f t="shared" si="27"/>
        <v>0</v>
      </c>
      <c r="I40" s="11" t="s">
        <v>70</v>
      </c>
      <c r="J40" s="10">
        <f>J23+J33</f>
        <v>3278</v>
      </c>
      <c r="K40" s="10">
        <f t="shared" ref="K40:T40" si="28">K23+K33</f>
        <v>649459</v>
      </c>
      <c r="L40" s="10">
        <f>L23+L33</f>
        <v>199839</v>
      </c>
      <c r="M40" s="10">
        <f t="shared" si="28"/>
        <v>4455</v>
      </c>
      <c r="N40" s="10">
        <f t="shared" si="28"/>
        <v>0</v>
      </c>
      <c r="O40" s="10">
        <f t="shared" si="28"/>
        <v>9417</v>
      </c>
      <c r="P40" s="10">
        <f t="shared" si="28"/>
        <v>1683</v>
      </c>
      <c r="Q40" s="10">
        <f t="shared" si="28"/>
        <v>82477</v>
      </c>
      <c r="R40" s="10">
        <f t="shared" si="28"/>
        <v>3239</v>
      </c>
      <c r="S40" s="10">
        <f t="shared" si="28"/>
        <v>301110</v>
      </c>
      <c r="T40" s="10">
        <f t="shared" si="28"/>
        <v>950569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 ht="12.75">
      <c r="A41" s="16" t="s">
        <v>71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6" t="s">
        <v>72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03" t="s">
        <v>161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03" t="s">
        <v>162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163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3.5" thickBot="1">
      <c r="A46" s="103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 thickTop="1" thickBot="1">
      <c r="A47" s="3"/>
      <c r="B47" s="181" t="s">
        <v>10</v>
      </c>
      <c r="C47" s="182"/>
      <c r="D47" s="182"/>
      <c r="E47" s="182"/>
      <c r="F47" s="182"/>
      <c r="G47" s="182"/>
      <c r="H47" s="182"/>
      <c r="I47" s="182"/>
      <c r="J47" s="183"/>
      <c r="K47" s="184"/>
      <c r="L47" s="185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</row>
    <row r="48" spans="1:74">
      <c r="A48" s="3"/>
      <c r="B48" s="186" t="s">
        <v>76</v>
      </c>
      <c r="C48" s="187"/>
      <c r="D48" s="187"/>
      <c r="E48" s="187"/>
      <c r="F48" s="187"/>
      <c r="G48" s="187"/>
      <c r="H48" s="187"/>
      <c r="I48" s="187"/>
      <c r="J48" s="187"/>
      <c r="K48" s="187"/>
      <c r="L48" s="1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189" t="s">
        <v>11</v>
      </c>
      <c r="C49" s="4" t="s">
        <v>12</v>
      </c>
      <c r="D49" s="4" t="s">
        <v>13</v>
      </c>
      <c r="E49" s="4" t="s">
        <v>14</v>
      </c>
      <c r="F49" s="4" t="s">
        <v>15</v>
      </c>
      <c r="G49" s="4" t="s">
        <v>16</v>
      </c>
      <c r="H49" s="4" t="s">
        <v>17</v>
      </c>
      <c r="I49" s="4" t="s">
        <v>18</v>
      </c>
      <c r="J49" s="4" t="s">
        <v>19</v>
      </c>
      <c r="K49" s="4" t="s">
        <v>20</v>
      </c>
      <c r="L49" s="190" t="s">
        <v>21</v>
      </c>
      <c r="M49" s="17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189"/>
      <c r="C50" s="44"/>
      <c r="D50" s="4"/>
      <c r="E50" s="44"/>
      <c r="F50" s="130" t="s">
        <v>77</v>
      </c>
      <c r="G50" s="71" t="s">
        <v>78</v>
      </c>
      <c r="H50" s="70" t="s">
        <v>79</v>
      </c>
      <c r="I50" s="70" t="s">
        <v>60</v>
      </c>
      <c r="J50" s="70" t="s">
        <v>80</v>
      </c>
      <c r="K50" s="70" t="s">
        <v>81</v>
      </c>
      <c r="L50" s="191"/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 ht="21.75">
      <c r="A51" s="128"/>
      <c r="B51" s="192" t="s">
        <v>0</v>
      </c>
      <c r="C51" s="53"/>
      <c r="D51" s="35" t="s">
        <v>0</v>
      </c>
      <c r="E51" s="35" t="s">
        <v>82</v>
      </c>
      <c r="F51" s="60" t="s">
        <v>83</v>
      </c>
      <c r="G51" s="37"/>
      <c r="H51" s="37" t="s">
        <v>0</v>
      </c>
      <c r="I51" s="61" t="s">
        <v>84</v>
      </c>
      <c r="J51" s="37" t="s">
        <v>85</v>
      </c>
      <c r="K51" s="37" t="s">
        <v>86</v>
      </c>
      <c r="L51" s="193" t="s">
        <v>0</v>
      </c>
      <c r="M51" s="52"/>
      <c r="N51" s="52"/>
      <c r="O51" s="52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21"/>
      <c r="B52" s="194" t="s">
        <v>32</v>
      </c>
      <c r="C52" s="37" t="s">
        <v>32</v>
      </c>
      <c r="D52" s="37" t="s">
        <v>33</v>
      </c>
      <c r="E52" s="37" t="s">
        <v>87</v>
      </c>
      <c r="F52" s="37" t="s">
        <v>87</v>
      </c>
      <c r="G52" s="37" t="s">
        <v>88</v>
      </c>
      <c r="H52" s="37" t="s">
        <v>88</v>
      </c>
      <c r="I52" s="37" t="s">
        <v>87</v>
      </c>
      <c r="J52" s="37" t="s">
        <v>87</v>
      </c>
      <c r="K52" s="37" t="s">
        <v>87</v>
      </c>
      <c r="L52" s="195" t="s">
        <v>89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12" thickBot="1">
      <c r="A53" s="24" t="s">
        <v>45</v>
      </c>
      <c r="B53" s="196" t="s">
        <v>46</v>
      </c>
      <c r="C53" s="197" t="s">
        <v>90</v>
      </c>
      <c r="D53" s="197" t="s">
        <v>48</v>
      </c>
      <c r="E53" s="197"/>
      <c r="F53" s="198" t="s">
        <v>91</v>
      </c>
      <c r="G53" s="198" t="s">
        <v>91</v>
      </c>
      <c r="H53" s="198" t="s">
        <v>92</v>
      </c>
      <c r="I53" s="198" t="s">
        <v>93</v>
      </c>
      <c r="J53" s="198" t="s">
        <v>93</v>
      </c>
      <c r="K53" s="198" t="s">
        <v>94</v>
      </c>
      <c r="L53" s="199" t="s">
        <v>55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6">
        <v>1</v>
      </c>
      <c r="B54" s="50">
        <f>+B16</f>
        <v>6000</v>
      </c>
      <c r="C54" s="144" t="str">
        <f>+C16</f>
        <v>Director (UNC)</v>
      </c>
      <c r="D54" s="144" t="str">
        <f>+D16</f>
        <v>Arriola, Theresa C. (9/3/2024)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32">
        <v>0</v>
      </c>
      <c r="K54" s="32">
        <v>0</v>
      </c>
      <c r="L54" s="14">
        <f t="shared" ref="L54" si="29">+E54+F54+G54+H54+I54+J54+K54</f>
        <v>0</v>
      </c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f>A54+1</f>
        <v>2</v>
      </c>
      <c r="B55" s="50">
        <f t="shared" ref="B55:D55" si="30">+B17</f>
        <v>7231</v>
      </c>
      <c r="C55" s="144" t="str">
        <f t="shared" si="30"/>
        <v>Deputy Director (UNC)</v>
      </c>
      <c r="D55" s="144" t="str">
        <f t="shared" si="30"/>
        <v>Camacho, PeterJohn D. (6/13/2023)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32">
        <v>0</v>
      </c>
      <c r="K55" s="32">
        <v>0</v>
      </c>
      <c r="L55" s="14">
        <f t="shared" ref="L55:L67" si="31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21.75">
      <c r="A56" s="6">
        <f t="shared" ref="A56:A78" si="32">A55+1</f>
        <v>3</v>
      </c>
      <c r="B56" s="50">
        <f t="shared" ref="B56:D56" si="33">+B18</f>
        <v>6012</v>
      </c>
      <c r="C56" s="144" t="str">
        <f t="shared" si="33"/>
        <v>Budget &amp; Management Analyst Supervisor</v>
      </c>
      <c r="D56" s="144" t="str">
        <f t="shared" si="33"/>
        <v>Blaz, Joaquin R. (10/26/2022)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si="31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21.75">
      <c r="A57" s="6">
        <f t="shared" si="32"/>
        <v>4</v>
      </c>
      <c r="B57" s="50">
        <f t="shared" ref="B57:D57" si="34">+B19</f>
        <v>6542</v>
      </c>
      <c r="C57" s="144" t="str">
        <f t="shared" si="34"/>
        <v>Personnel Officer</v>
      </c>
      <c r="D57" s="144" t="str">
        <f t="shared" si="34"/>
        <v>Villagomez, LaureAl E.B. (4/8/2024)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si="31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32"/>
        <v>5</v>
      </c>
      <c r="B58" s="50">
        <f t="shared" ref="B58:D58" si="35">+B20</f>
        <v>6051</v>
      </c>
      <c r="C58" s="144" t="str">
        <f t="shared" si="35"/>
        <v>Safety Officer</v>
      </c>
      <c r="D58" s="144" t="str">
        <f t="shared" si="35"/>
        <v>Taijeron, James F. (6/20/2025)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31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32"/>
        <v>6</v>
      </c>
      <c r="B59" s="50">
        <f t="shared" ref="B59:D59" si="36">+B21</f>
        <v>7146</v>
      </c>
      <c r="C59" s="144" t="str">
        <f t="shared" si="36"/>
        <v>Special Projects Coordinator (UNC)</v>
      </c>
      <c r="D59" s="144" t="str">
        <f t="shared" si="36"/>
        <v>Sulat, Don RJ S. (4/10/2023)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31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32"/>
        <v>7</v>
      </c>
      <c r="B60" s="50">
        <f t="shared" ref="B60:D60" si="37">+B22</f>
        <v>6010</v>
      </c>
      <c r="C60" s="144" t="str">
        <f t="shared" si="37"/>
        <v>Special Projects Coordinator (UNC)</v>
      </c>
      <c r="D60" s="144" t="str">
        <f t="shared" si="37"/>
        <v>Elliott, Yolanda G. (3/31/2025)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31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32"/>
        <v>8</v>
      </c>
      <c r="B61" s="50">
        <f t="shared" ref="B61:D61" si="38">+B26</f>
        <v>7057</v>
      </c>
      <c r="C61" s="144" t="str">
        <f t="shared" si="38"/>
        <v>Public Information Officer</v>
      </c>
      <c r="D61" s="144" t="str">
        <f t="shared" si="38"/>
        <v>VACANT (C. Fernan - 5/12/2025)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31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32"/>
        <v>9</v>
      </c>
      <c r="B62" s="50">
        <f t="shared" ref="B62:D62" si="39">+B27</f>
        <v>7062</v>
      </c>
      <c r="C62" s="144" t="str">
        <f t="shared" si="39"/>
        <v>Special Projects Coordinator (UNC)</v>
      </c>
      <c r="D62" s="144" t="str">
        <f t="shared" si="39"/>
        <v>VACANT (L. Lizama - 4/20/2025)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31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 ht="21.75">
      <c r="A63" s="6">
        <f t="shared" si="32"/>
        <v>10</v>
      </c>
      <c r="B63" s="50">
        <f t="shared" ref="B63:D63" si="40">+B28</f>
        <v>6052</v>
      </c>
      <c r="C63" s="144" t="str">
        <f t="shared" si="40"/>
        <v>Program Coordinator II</v>
      </c>
      <c r="D63" s="144" t="str">
        <f t="shared" si="40"/>
        <v>VACANT (L. Camacho - 1/1/2024)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31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32"/>
        <v>11</v>
      </c>
      <c r="B64" s="50">
        <f t="shared" ref="B64:D64" si="41">+B29</f>
        <v>6053</v>
      </c>
      <c r="C64" s="144" t="str">
        <f t="shared" si="41"/>
        <v>Program Coordinator IV</v>
      </c>
      <c r="D64" s="144" t="str">
        <f t="shared" si="41"/>
        <v>VACANT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31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32"/>
        <v>12</v>
      </c>
      <c r="B65" s="50">
        <f t="shared" ref="B65:D65" si="42">+B30</f>
        <v>6055</v>
      </c>
      <c r="C65" s="144" t="str">
        <f t="shared" si="42"/>
        <v>Special Projects Coordinator (UNC)</v>
      </c>
      <c r="D65" s="144" t="str">
        <f t="shared" si="42"/>
        <v>VACANT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31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32"/>
        <v>13</v>
      </c>
      <c r="B66" s="50">
        <f t="shared" ref="B66:D66" si="43">+B31</f>
        <v>61001</v>
      </c>
      <c r="C66" s="144" t="str">
        <f t="shared" si="43"/>
        <v>Personnel Services Administrator</v>
      </c>
      <c r="D66" s="144" t="str">
        <f t="shared" si="43"/>
        <v>VACANT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31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32"/>
        <v>14</v>
      </c>
      <c r="B67" s="50">
        <f t="shared" ref="B67:D67" si="44">+B32</f>
        <v>6324</v>
      </c>
      <c r="C67" s="144" t="str">
        <f t="shared" si="44"/>
        <v>Equal Employment Opportunity Officer</v>
      </c>
      <c r="D67" s="144" t="str">
        <f t="shared" si="44"/>
        <v>VACANT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31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32"/>
        <v>15</v>
      </c>
      <c r="B68" s="50"/>
      <c r="C68" s="144"/>
      <c r="D68" s="144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32"/>
        <v>16</v>
      </c>
      <c r="B69" s="50"/>
      <c r="C69" s="144"/>
      <c r="D69" s="144"/>
      <c r="E69" s="7"/>
      <c r="F69" s="7"/>
      <c r="G69" s="7"/>
      <c r="H69" s="7"/>
      <c r="I69" s="7"/>
      <c r="J69" s="32"/>
      <c r="K69" s="32"/>
      <c r="L69" s="14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32"/>
        <v>17</v>
      </c>
      <c r="B70" s="50"/>
      <c r="C70" s="144"/>
      <c r="D70" s="144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32"/>
        <v>18</v>
      </c>
      <c r="B71" s="50"/>
      <c r="C71" s="144"/>
      <c r="D71" s="144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32"/>
        <v>19</v>
      </c>
      <c r="B72" s="50"/>
      <c r="C72" s="144"/>
      <c r="D72" s="144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32"/>
        <v>20</v>
      </c>
      <c r="B73" s="50"/>
      <c r="C73" s="144"/>
      <c r="D73" s="144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32"/>
        <v>21</v>
      </c>
      <c r="B74" s="50"/>
      <c r="C74" s="144"/>
      <c r="D74" s="144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32"/>
        <v>22</v>
      </c>
      <c r="B75" s="50"/>
      <c r="C75" s="144"/>
      <c r="D75" s="144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32"/>
        <v>23</v>
      </c>
      <c r="B76" s="50"/>
      <c r="C76" s="144"/>
      <c r="D76" s="144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32"/>
        <v>24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32"/>
        <v>25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13"/>
      <c r="B79" s="13"/>
      <c r="C79" s="13"/>
      <c r="D79" s="130" t="s">
        <v>69</v>
      </c>
      <c r="E79" s="10">
        <f t="shared" ref="E79:L79" si="45">SUM(E54:E78)</f>
        <v>0</v>
      </c>
      <c r="F79" s="10">
        <f t="shared" si="45"/>
        <v>0</v>
      </c>
      <c r="G79" s="10">
        <f t="shared" si="45"/>
        <v>0</v>
      </c>
      <c r="H79" s="10">
        <f t="shared" si="45"/>
        <v>0</v>
      </c>
      <c r="I79" s="10">
        <f t="shared" si="45"/>
        <v>0</v>
      </c>
      <c r="J79" s="10">
        <f t="shared" si="45"/>
        <v>0</v>
      </c>
      <c r="K79" s="10">
        <f t="shared" si="45"/>
        <v>0</v>
      </c>
      <c r="L79" s="10">
        <f t="shared" si="45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3" t="s">
        <v>77</v>
      </c>
      <c r="B80" s="3" t="s">
        <v>164</v>
      </c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1:56">
      <c r="A81" s="3" t="s">
        <v>78</v>
      </c>
      <c r="B81" s="3" t="s">
        <v>165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79</v>
      </c>
      <c r="B82" s="3" t="s">
        <v>97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</row>
    <row r="83" spans="1:56">
      <c r="A83" s="3" t="s">
        <v>60</v>
      </c>
      <c r="B83" s="3" t="s">
        <v>166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80</v>
      </c>
      <c r="B84" s="3" t="s">
        <v>167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81</v>
      </c>
      <c r="B85" s="3" t="s">
        <v>100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</sheetData>
  <mergeCells count="6">
    <mergeCell ref="I13:J14"/>
    <mergeCell ref="C25:D25"/>
    <mergeCell ref="A2:C2"/>
    <mergeCell ref="A4:C4"/>
    <mergeCell ref="A6:B6"/>
    <mergeCell ref="A8:B8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7" fitToHeight="0" orientation="landscape" r:id="rId1"/>
  <headerFooter>
    <oddHeader>&amp;C&amp;"Times New Roman,Bold"Government of Guam 
Fiscal Year 2025, Quarter 3
Agency Staffing Pattern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37">
    <tabColor theme="6"/>
    <pageSetUpPr fitToPage="1"/>
  </sheetPr>
  <dimension ref="A1:BV122"/>
  <sheetViews>
    <sheetView view="pageBreakPreview" zoomScale="115" zoomScaleNormal="100" zoomScaleSheetLayoutView="115" zoomScalePageLayoutView="13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21.441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16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82"/>
      <c r="B3" s="82"/>
      <c r="C3" s="82"/>
      <c r="D3" s="97"/>
      <c r="E3" s="1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1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82"/>
      <c r="B5" s="82"/>
      <c r="C5" s="82"/>
      <c r="D5" s="97"/>
      <c r="E5" s="1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168</v>
      </c>
      <c r="E6" s="1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82"/>
      <c r="B7" s="82"/>
      <c r="C7" s="82"/>
      <c r="D7" s="97"/>
      <c r="E7" s="1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C8" s="200"/>
      <c r="D8" s="122" t="s">
        <v>8</v>
      </c>
      <c r="E8" s="207" t="s">
        <v>169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127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31" t="s">
        <v>128</v>
      </c>
      <c r="M16" s="25" t="s">
        <v>129</v>
      </c>
      <c r="N16" s="25" t="s">
        <v>58</v>
      </c>
      <c r="O16" s="25" t="s">
        <v>59</v>
      </c>
      <c r="P16" s="27" t="s">
        <v>78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110" customFormat="1" ht="21">
      <c r="A17" s="106">
        <v>1</v>
      </c>
      <c r="B17" s="153">
        <v>6802</v>
      </c>
      <c r="C17" s="144" t="s">
        <v>170</v>
      </c>
      <c r="D17" s="144" t="s">
        <v>171</v>
      </c>
      <c r="E17" s="144" t="s">
        <v>172</v>
      </c>
      <c r="F17" s="154">
        <v>59159</v>
      </c>
      <c r="G17" s="134">
        <v>0</v>
      </c>
      <c r="H17" s="147">
        <v>0</v>
      </c>
      <c r="I17" s="158">
        <v>45843</v>
      </c>
      <c r="J17" s="154">
        <v>561</v>
      </c>
      <c r="K17" s="148">
        <f>(+F17+G17+H17+J17)</f>
        <v>59720</v>
      </c>
      <c r="L17" s="148">
        <f>ROUND((K17*0.3077),0)</f>
        <v>18376</v>
      </c>
      <c r="M17" s="148">
        <f>ROUNDUP((19.03*26),0)</f>
        <v>495</v>
      </c>
      <c r="N17" s="148">
        <v>0</v>
      </c>
      <c r="O17" s="148">
        <f t="shared" ref="O17:O26" si="0">ROUND((K17*0.0145),0)</f>
        <v>866</v>
      </c>
      <c r="P17" s="148">
        <f>ROUND((7.19*26),0)</f>
        <v>187</v>
      </c>
      <c r="Q17" s="148">
        <f>ROUND((359.23*26),0)</f>
        <v>9340</v>
      </c>
      <c r="R17" s="148">
        <f>ROUND((20.38*26),0)</f>
        <v>530</v>
      </c>
      <c r="S17" s="148">
        <f>+L17+M17+N17+O17+P17+Q17+R17</f>
        <v>29794</v>
      </c>
      <c r="T17" s="148">
        <f>+K17+S17</f>
        <v>89514</v>
      </c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9"/>
      <c r="BF17" s="109"/>
      <c r="BG17" s="109"/>
      <c r="BH17" s="109"/>
      <c r="BI17" s="109"/>
      <c r="BJ17" s="109"/>
      <c r="BK17" s="109"/>
      <c r="BL17" s="109"/>
      <c r="BM17" s="109"/>
      <c r="BN17" s="109"/>
      <c r="BO17" s="109"/>
      <c r="BP17" s="109"/>
      <c r="BQ17" s="109"/>
      <c r="BR17" s="109"/>
      <c r="BS17" s="109"/>
      <c r="BT17" s="109"/>
      <c r="BU17" s="109"/>
      <c r="BV17" s="109"/>
    </row>
    <row r="18" spans="1:74">
      <c r="A18" s="6">
        <f t="shared" ref="A18:A26" si="1">A17+1</f>
        <v>2</v>
      </c>
      <c r="B18" s="96">
        <v>6011</v>
      </c>
      <c r="C18" s="50" t="s">
        <v>173</v>
      </c>
      <c r="D18" s="51" t="s">
        <v>174</v>
      </c>
      <c r="E18" s="51" t="s">
        <v>175</v>
      </c>
      <c r="F18" s="149">
        <v>58973</v>
      </c>
      <c r="G18" s="7">
        <v>0</v>
      </c>
      <c r="H18" s="80">
        <v>0</v>
      </c>
      <c r="I18" s="8"/>
      <c r="J18" s="32">
        <v>0</v>
      </c>
      <c r="K18" s="14">
        <f>(+F18+G18+H18+J18)</f>
        <v>58973</v>
      </c>
      <c r="L18" s="14">
        <f>ROUND((K18*0.3077),0)</f>
        <v>18146</v>
      </c>
      <c r="M18" s="14">
        <f>ROUNDUP((19.03*26),0)</f>
        <v>495</v>
      </c>
      <c r="N18" s="14">
        <v>0</v>
      </c>
      <c r="O18" s="14">
        <f t="shared" si="0"/>
        <v>855</v>
      </c>
      <c r="P18" s="14">
        <f>ROUND((7.19*26),0)</f>
        <v>187</v>
      </c>
      <c r="Q18" s="14">
        <f>ROUND((359.23*26),0)</f>
        <v>9340</v>
      </c>
      <c r="R18" s="14">
        <f>ROUND((20.38*26),0)</f>
        <v>530</v>
      </c>
      <c r="S18" s="14">
        <f>+L18+M18+N18+O18+P18+Q18+R18</f>
        <v>29553</v>
      </c>
      <c r="T18" s="14">
        <f>+K18+S18</f>
        <v>88526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s="261" customFormat="1" ht="21.75">
      <c r="A19" s="6">
        <f t="shared" si="1"/>
        <v>3</v>
      </c>
      <c r="B19" s="156">
        <v>6171</v>
      </c>
      <c r="C19" s="263" t="s">
        <v>176</v>
      </c>
      <c r="D19" s="258" t="s">
        <v>177</v>
      </c>
      <c r="E19" s="253" t="s">
        <v>178</v>
      </c>
      <c r="F19" s="254">
        <v>73072</v>
      </c>
      <c r="G19" s="251">
        <v>0</v>
      </c>
      <c r="H19" s="135" t="e">
        <f>+#REF!</f>
        <v>#REF!</v>
      </c>
      <c r="I19" s="255"/>
      <c r="J19" s="251">
        <v>0</v>
      </c>
      <c r="K19" s="219" t="e">
        <f>(+F19+G19+H19+J19)</f>
        <v>#REF!</v>
      </c>
      <c r="L19" s="219" t="e">
        <f t="shared" ref="L19" si="2">ROUND((K19*0.3077),0)</f>
        <v>#REF!</v>
      </c>
      <c r="M19" s="257">
        <f>ROUNDUP((19.03*26),0)</f>
        <v>495</v>
      </c>
      <c r="N19" s="257">
        <v>0</v>
      </c>
      <c r="O19" s="219" t="e">
        <f t="shared" si="0"/>
        <v>#REF!</v>
      </c>
      <c r="P19" s="14">
        <f t="shared" ref="P19" si="3">ROUND((7.19*26),0)</f>
        <v>187</v>
      </c>
      <c r="Q19" s="252">
        <f>ROUNDUP((153.62*26),0)</f>
        <v>3995</v>
      </c>
      <c r="R19" s="252">
        <f>ROUNDUP((12.65*26),0)</f>
        <v>329</v>
      </c>
      <c r="S19" s="257" t="e">
        <f t="shared" ref="S19" si="4">+L19+M19+N19+O19+P19+Q19+R19</f>
        <v>#REF!</v>
      </c>
      <c r="T19" s="257" t="e">
        <f>+K19+S19</f>
        <v>#REF!</v>
      </c>
      <c r="U19" s="260"/>
      <c r="V19" s="260"/>
      <c r="W19" s="260"/>
      <c r="X19" s="260"/>
      <c r="Y19" s="260"/>
      <c r="Z19" s="260"/>
      <c r="AA19" s="260"/>
      <c r="AB19" s="260"/>
      <c r="AC19" s="260"/>
      <c r="AD19" s="260"/>
      <c r="AE19" s="260"/>
      <c r="AF19" s="260"/>
      <c r="AG19" s="260"/>
      <c r="AH19" s="260"/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</row>
    <row r="20" spans="1:74" s="169" customFormat="1" ht="12.75">
      <c r="A20" s="162"/>
      <c r="B20" s="163" t="s">
        <v>70</v>
      </c>
      <c r="C20" s="164" t="s">
        <v>70</v>
      </c>
      <c r="D20" s="165" t="s">
        <v>70</v>
      </c>
      <c r="E20" s="165" t="s">
        <v>70</v>
      </c>
      <c r="F20" s="166">
        <f>SUM(F17:F19)</f>
        <v>191204</v>
      </c>
      <c r="G20" s="166">
        <f t="shared" ref="G20" si="5">SUM(G17:G18)</f>
        <v>0</v>
      </c>
      <c r="H20" s="166" t="e">
        <f>SUM(H17:H19)</f>
        <v>#REF!</v>
      </c>
      <c r="I20" s="167" t="s">
        <v>70</v>
      </c>
      <c r="J20" s="166">
        <f>SUM(J17:J19)</f>
        <v>561</v>
      </c>
      <c r="K20" s="166" t="e">
        <f t="shared" ref="K20:T20" si="6">SUM(K17:K19)</f>
        <v>#REF!</v>
      </c>
      <c r="L20" s="166" t="e">
        <f t="shared" si="6"/>
        <v>#REF!</v>
      </c>
      <c r="M20" s="166">
        <f t="shared" si="6"/>
        <v>1485</v>
      </c>
      <c r="N20" s="166">
        <f t="shared" si="6"/>
        <v>0</v>
      </c>
      <c r="O20" s="166" t="e">
        <f t="shared" si="6"/>
        <v>#REF!</v>
      </c>
      <c r="P20" s="166">
        <f t="shared" si="6"/>
        <v>561</v>
      </c>
      <c r="Q20" s="166">
        <f t="shared" si="6"/>
        <v>22675</v>
      </c>
      <c r="R20" s="166">
        <f t="shared" si="6"/>
        <v>1389</v>
      </c>
      <c r="S20" s="166" t="e">
        <f t="shared" si="6"/>
        <v>#REF!</v>
      </c>
      <c r="T20" s="166" t="e">
        <f t="shared" si="6"/>
        <v>#REF!</v>
      </c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8"/>
      <c r="BN20" s="168"/>
      <c r="BO20" s="168"/>
      <c r="BP20" s="168"/>
      <c r="BQ20" s="168"/>
      <c r="BR20" s="168"/>
      <c r="BS20" s="168"/>
      <c r="BT20" s="168"/>
      <c r="BU20" s="168"/>
    </row>
    <row r="21" spans="1:74">
      <c r="A21" s="6"/>
      <c r="B21" s="96"/>
      <c r="C21" s="51"/>
      <c r="D21" s="51"/>
      <c r="E21" s="51"/>
      <c r="F21" s="7"/>
      <c r="G21" s="7"/>
      <c r="H21" s="80"/>
      <c r="I21" s="8"/>
      <c r="J21" s="32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/>
      <c r="B22" s="96"/>
      <c r="C22" s="361" t="s">
        <v>150</v>
      </c>
      <c r="D22" s="362"/>
      <c r="E22" s="51"/>
      <c r="F22" s="7"/>
      <c r="G22" s="7"/>
      <c r="H22" s="80"/>
      <c r="I22" s="8"/>
      <c r="J22" s="32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v>1</v>
      </c>
      <c r="B23" s="96">
        <v>6246</v>
      </c>
      <c r="C23" s="51" t="s">
        <v>179</v>
      </c>
      <c r="D23" s="51" t="s">
        <v>65</v>
      </c>
      <c r="E23" s="51" t="s">
        <v>112</v>
      </c>
      <c r="F23" s="134">
        <v>0</v>
      </c>
      <c r="G23" s="134">
        <v>0</v>
      </c>
      <c r="H23" s="147">
        <v>0</v>
      </c>
      <c r="I23" s="8"/>
      <c r="J23" s="147">
        <v>0</v>
      </c>
      <c r="K23" s="148">
        <f t="shared" ref="K23:K26" si="7">(+F23+G23+H23+J23)</f>
        <v>0</v>
      </c>
      <c r="L23" s="148">
        <f t="shared" ref="L23:L26" si="8">ROUND((K23*0.3077),0)</f>
        <v>0</v>
      </c>
      <c r="M23" s="148">
        <v>0</v>
      </c>
      <c r="N23" s="148">
        <v>0</v>
      </c>
      <c r="O23" s="148">
        <f t="shared" si="0"/>
        <v>0</v>
      </c>
      <c r="P23" s="148">
        <v>0</v>
      </c>
      <c r="Q23" s="148">
        <v>0</v>
      </c>
      <c r="R23" s="148">
        <v>0</v>
      </c>
      <c r="S23" s="148">
        <f t="shared" ref="S23:S26" si="9">+L23+M23+N23+O23+P23+Q23+R23</f>
        <v>0</v>
      </c>
      <c r="T23" s="148">
        <f t="shared" ref="T23:T26" si="10">+K23+S23</f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1"/>
        <v>2</v>
      </c>
      <c r="B24" s="96">
        <v>6040</v>
      </c>
      <c r="C24" s="51" t="s">
        <v>64</v>
      </c>
      <c r="D24" s="51" t="s">
        <v>65</v>
      </c>
      <c r="E24" s="51" t="s">
        <v>66</v>
      </c>
      <c r="F24" s="7">
        <v>0</v>
      </c>
      <c r="G24" s="7">
        <v>0</v>
      </c>
      <c r="H24" s="80">
        <v>0</v>
      </c>
      <c r="I24" s="8"/>
      <c r="J24" s="32">
        <v>0</v>
      </c>
      <c r="K24" s="14">
        <f t="shared" si="7"/>
        <v>0</v>
      </c>
      <c r="L24" s="14">
        <f t="shared" si="8"/>
        <v>0</v>
      </c>
      <c r="M24" s="14">
        <v>0</v>
      </c>
      <c r="N24" s="14">
        <v>0</v>
      </c>
      <c r="O24" s="14">
        <f t="shared" si="0"/>
        <v>0</v>
      </c>
      <c r="P24" s="14">
        <v>0</v>
      </c>
      <c r="Q24" s="14">
        <v>0</v>
      </c>
      <c r="R24" s="14">
        <v>0</v>
      </c>
      <c r="S24" s="14">
        <f t="shared" si="9"/>
        <v>0</v>
      </c>
      <c r="T24" s="14">
        <f t="shared" si="10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1"/>
        <v>3</v>
      </c>
      <c r="B25" s="96">
        <v>6560</v>
      </c>
      <c r="C25" s="51" t="s">
        <v>180</v>
      </c>
      <c r="D25" s="51" t="s">
        <v>65</v>
      </c>
      <c r="E25" s="51" t="s">
        <v>105</v>
      </c>
      <c r="F25" s="7">
        <v>0</v>
      </c>
      <c r="G25" s="7">
        <v>0</v>
      </c>
      <c r="H25" s="80">
        <v>0</v>
      </c>
      <c r="I25" s="8"/>
      <c r="J25" s="32">
        <v>0</v>
      </c>
      <c r="K25" s="14">
        <f t="shared" si="7"/>
        <v>0</v>
      </c>
      <c r="L25" s="14">
        <f t="shared" si="8"/>
        <v>0</v>
      </c>
      <c r="M25" s="14">
        <v>0</v>
      </c>
      <c r="N25" s="14">
        <v>0</v>
      </c>
      <c r="O25" s="14">
        <f t="shared" si="0"/>
        <v>0</v>
      </c>
      <c r="P25" s="14">
        <v>0</v>
      </c>
      <c r="Q25" s="14">
        <v>0</v>
      </c>
      <c r="R25" s="14">
        <v>0</v>
      </c>
      <c r="S25" s="14">
        <f t="shared" si="9"/>
        <v>0</v>
      </c>
      <c r="T25" s="14">
        <f t="shared" si="10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1"/>
        <v>4</v>
      </c>
      <c r="B26" s="96">
        <v>6859</v>
      </c>
      <c r="C26" s="51" t="s">
        <v>181</v>
      </c>
      <c r="D26" s="51" t="s">
        <v>65</v>
      </c>
      <c r="E26" s="51" t="s">
        <v>66</v>
      </c>
      <c r="F26" s="7">
        <v>0</v>
      </c>
      <c r="G26" s="7">
        <v>0</v>
      </c>
      <c r="H26" s="80">
        <f>+L59</f>
        <v>0</v>
      </c>
      <c r="I26" s="8"/>
      <c r="J26" s="32">
        <v>0</v>
      </c>
      <c r="K26" s="14">
        <f t="shared" si="7"/>
        <v>0</v>
      </c>
      <c r="L26" s="14">
        <f t="shared" si="8"/>
        <v>0</v>
      </c>
      <c r="M26" s="14">
        <v>0</v>
      </c>
      <c r="N26" s="14">
        <v>0</v>
      </c>
      <c r="O26" s="14">
        <f t="shared" si="0"/>
        <v>0</v>
      </c>
      <c r="P26" s="14">
        <v>0</v>
      </c>
      <c r="Q26" s="14">
        <v>0</v>
      </c>
      <c r="R26" s="14">
        <v>0</v>
      </c>
      <c r="S26" s="14">
        <f t="shared" si="9"/>
        <v>0</v>
      </c>
      <c r="T26" s="14">
        <f t="shared" si="10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s="169" customFormat="1" ht="12.75">
      <c r="A27" s="162"/>
      <c r="B27" s="163" t="s">
        <v>70</v>
      </c>
      <c r="C27" s="164" t="s">
        <v>70</v>
      </c>
      <c r="D27" s="165" t="s">
        <v>70</v>
      </c>
      <c r="E27" s="165" t="s">
        <v>70</v>
      </c>
      <c r="F27" s="166">
        <f>SUM(F23:F26)</f>
        <v>0</v>
      </c>
      <c r="G27" s="166">
        <f t="shared" ref="G27:H27" si="11">SUM(G23:G26)</f>
        <v>0</v>
      </c>
      <c r="H27" s="166">
        <f t="shared" si="11"/>
        <v>0</v>
      </c>
      <c r="I27" s="167" t="s">
        <v>70</v>
      </c>
      <c r="J27" s="166">
        <f>SUM(J23:J26)</f>
        <v>0</v>
      </c>
      <c r="K27" s="166">
        <f t="shared" ref="K27:T27" si="12">SUM(K23:K26)</f>
        <v>0</v>
      </c>
      <c r="L27" s="166">
        <f t="shared" si="12"/>
        <v>0</v>
      </c>
      <c r="M27" s="166">
        <f t="shared" si="12"/>
        <v>0</v>
      </c>
      <c r="N27" s="166">
        <f t="shared" si="12"/>
        <v>0</v>
      </c>
      <c r="O27" s="166">
        <f t="shared" si="12"/>
        <v>0</v>
      </c>
      <c r="P27" s="166">
        <f t="shared" si="12"/>
        <v>0</v>
      </c>
      <c r="Q27" s="166">
        <f t="shared" si="12"/>
        <v>0</v>
      </c>
      <c r="R27" s="166">
        <f t="shared" si="12"/>
        <v>0</v>
      </c>
      <c r="S27" s="166">
        <f t="shared" si="12"/>
        <v>0</v>
      </c>
      <c r="T27" s="166">
        <f t="shared" si="12"/>
        <v>0</v>
      </c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8"/>
      <c r="BN27" s="168"/>
      <c r="BO27" s="168"/>
      <c r="BP27" s="168"/>
      <c r="BQ27" s="168"/>
      <c r="BR27" s="168"/>
      <c r="BS27" s="168"/>
      <c r="BT27" s="168"/>
      <c r="BU27" s="168"/>
    </row>
    <row r="28" spans="1:74">
      <c r="A28" s="6"/>
      <c r="B28" s="6"/>
      <c r="C28" s="51"/>
      <c r="D28" s="51"/>
      <c r="E28" s="51"/>
      <c r="F28" s="7"/>
      <c r="G28" s="7"/>
      <c r="H28" s="80"/>
      <c r="I28" s="8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/>
      <c r="B29" s="6"/>
      <c r="C29" s="51"/>
      <c r="D29" s="51"/>
      <c r="E29" s="51"/>
      <c r="F29" s="7"/>
      <c r="G29" s="7"/>
      <c r="H29" s="80"/>
      <c r="I29" s="8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/>
      <c r="B30" s="6"/>
      <c r="C30" s="51"/>
      <c r="D30" s="51"/>
      <c r="E30" s="51"/>
      <c r="F30" s="7"/>
      <c r="G30" s="7"/>
      <c r="H30" s="80"/>
      <c r="I30" s="8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/>
      <c r="B31" s="6"/>
      <c r="C31" s="51"/>
      <c r="D31" s="51"/>
      <c r="E31" s="51"/>
      <c r="F31" s="7"/>
      <c r="G31" s="7"/>
      <c r="H31" s="80"/>
      <c r="I31" s="8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/>
      <c r="B32" s="6"/>
      <c r="C32" s="51"/>
      <c r="D32" s="51"/>
      <c r="E32" s="51"/>
      <c r="F32" s="7"/>
      <c r="G32" s="7"/>
      <c r="H32" s="80"/>
      <c r="I32" s="8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/>
      <c r="B33" s="6"/>
      <c r="C33" s="51"/>
      <c r="D33" s="51"/>
      <c r="E33" s="51"/>
      <c r="F33" s="7"/>
      <c r="G33" s="7"/>
      <c r="H33" s="80"/>
      <c r="I33" s="8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/>
      <c r="B34" s="6"/>
      <c r="C34" s="51"/>
      <c r="D34" s="51"/>
      <c r="E34" s="51"/>
      <c r="F34" s="7"/>
      <c r="G34" s="7"/>
      <c r="H34" s="80"/>
      <c r="I34" s="8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/>
      <c r="B35" s="6"/>
      <c r="C35" s="51"/>
      <c r="D35" s="51"/>
      <c r="E35" s="51"/>
      <c r="F35" s="7"/>
      <c r="G35" s="7"/>
      <c r="H35" s="80"/>
      <c r="I35" s="8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/>
      <c r="B36" s="6"/>
      <c r="C36" s="51"/>
      <c r="D36" s="51"/>
      <c r="E36" s="51"/>
      <c r="F36" s="7"/>
      <c r="G36" s="7"/>
      <c r="H36" s="80"/>
      <c r="I36" s="8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/>
      <c r="B37" s="6"/>
      <c r="C37" s="51"/>
      <c r="D37" s="51"/>
      <c r="E37" s="51"/>
      <c r="F37" s="7"/>
      <c r="G37" s="7"/>
      <c r="H37" s="80"/>
      <c r="I37" s="8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/>
      <c r="B38" s="6"/>
      <c r="C38" s="51"/>
      <c r="D38" s="51"/>
      <c r="E38" s="51"/>
      <c r="F38" s="7"/>
      <c r="G38" s="7"/>
      <c r="H38" s="80"/>
      <c r="I38" s="8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/>
      <c r="B39" s="6"/>
      <c r="C39" s="51"/>
      <c r="D39" s="51"/>
      <c r="E39" s="51"/>
      <c r="F39" s="7"/>
      <c r="G39" s="7"/>
      <c r="H39" s="80"/>
      <c r="I39" s="8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/>
      <c r="B40" s="6"/>
      <c r="C40" s="51"/>
      <c r="D40" s="51"/>
      <c r="E40" s="51"/>
      <c r="F40" s="7"/>
      <c r="G40" s="7"/>
      <c r="H40" s="80"/>
      <c r="I40" s="8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/>
      <c r="B41" s="6"/>
      <c r="C41" s="51"/>
      <c r="D41" s="51"/>
      <c r="E41" s="51"/>
      <c r="F41" s="7"/>
      <c r="G41" s="7"/>
      <c r="H41" s="80"/>
      <c r="I41" s="8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6"/>
      <c r="B42" s="6"/>
      <c r="C42" s="51"/>
      <c r="D42" s="51"/>
      <c r="E42" s="51"/>
      <c r="F42" s="7"/>
      <c r="G42" s="7"/>
      <c r="H42" s="80"/>
      <c r="I42" s="8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13"/>
      <c r="B43" s="13"/>
      <c r="C43" s="13"/>
      <c r="D43" s="130" t="s">
        <v>69</v>
      </c>
      <c r="E43" s="12" t="s">
        <v>70</v>
      </c>
      <c r="F43" s="10">
        <f>F20+F27</f>
        <v>191204</v>
      </c>
      <c r="G43" s="10">
        <f t="shared" ref="G43:H43" si="13">G20+G27</f>
        <v>0</v>
      </c>
      <c r="H43" s="10" t="e">
        <f t="shared" si="13"/>
        <v>#REF!</v>
      </c>
      <c r="I43" s="11" t="s">
        <v>70</v>
      </c>
      <c r="J43" s="10">
        <f>J20+J27</f>
        <v>561</v>
      </c>
      <c r="K43" s="10" t="e">
        <f t="shared" ref="K43:S43" si="14">K20+K27</f>
        <v>#REF!</v>
      </c>
      <c r="L43" s="10" t="e">
        <f t="shared" si="14"/>
        <v>#REF!</v>
      </c>
      <c r="M43" s="10">
        <f t="shared" si="14"/>
        <v>1485</v>
      </c>
      <c r="N43" s="10">
        <f t="shared" si="14"/>
        <v>0</v>
      </c>
      <c r="O43" s="10" t="e">
        <f t="shared" si="14"/>
        <v>#REF!</v>
      </c>
      <c r="P43" s="10">
        <f t="shared" si="14"/>
        <v>561</v>
      </c>
      <c r="Q43" s="10">
        <f t="shared" si="14"/>
        <v>22675</v>
      </c>
      <c r="R43" s="10">
        <f t="shared" si="14"/>
        <v>1389</v>
      </c>
      <c r="S43" s="10" t="e">
        <f t="shared" si="14"/>
        <v>#REF!</v>
      </c>
      <c r="T43" s="10" t="e">
        <f>T20+T27</f>
        <v>#REF!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71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72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161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03" t="s">
        <v>162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>
      <c r="A48" s="103" t="s">
        <v>163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3.5" thickBot="1">
      <c r="A49" s="103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.75" thickTop="1" thickBot="1">
      <c r="A50" s="3"/>
      <c r="B50" s="181" t="s">
        <v>10</v>
      </c>
      <c r="C50" s="182"/>
      <c r="D50" s="182"/>
      <c r="E50" s="182"/>
      <c r="F50" s="182"/>
      <c r="G50" s="182"/>
      <c r="H50" s="182"/>
      <c r="I50" s="182"/>
      <c r="J50" s="183"/>
      <c r="K50" s="184"/>
      <c r="L50" s="185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74">
      <c r="A51" s="3"/>
      <c r="B51" s="186" t="s">
        <v>76</v>
      </c>
      <c r="C51" s="187"/>
      <c r="D51" s="187"/>
      <c r="E51" s="187"/>
      <c r="F51" s="187"/>
      <c r="G51" s="187"/>
      <c r="H51" s="187"/>
      <c r="I51" s="187"/>
      <c r="J51" s="187"/>
      <c r="K51" s="187"/>
      <c r="L51" s="188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>
      <c r="A52" s="3"/>
      <c r="B52" s="189" t="s">
        <v>11</v>
      </c>
      <c r="C52" s="4" t="s">
        <v>12</v>
      </c>
      <c r="D52" s="4" t="s">
        <v>13</v>
      </c>
      <c r="E52" s="4" t="s">
        <v>14</v>
      </c>
      <c r="F52" s="4" t="s">
        <v>15</v>
      </c>
      <c r="G52" s="4" t="s">
        <v>16</v>
      </c>
      <c r="H52" s="4" t="s">
        <v>17</v>
      </c>
      <c r="I52" s="4" t="s">
        <v>18</v>
      </c>
      <c r="J52" s="4" t="s">
        <v>19</v>
      </c>
      <c r="K52" s="4" t="s">
        <v>20</v>
      </c>
      <c r="L52" s="190" t="s">
        <v>21</v>
      </c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189"/>
      <c r="C53" s="44"/>
      <c r="D53" s="4"/>
      <c r="E53" s="44"/>
      <c r="F53" s="130" t="s">
        <v>77</v>
      </c>
      <c r="G53" s="71" t="s">
        <v>78</v>
      </c>
      <c r="H53" s="70" t="s">
        <v>79</v>
      </c>
      <c r="I53" s="70" t="s">
        <v>60</v>
      </c>
      <c r="J53" s="70" t="s">
        <v>80</v>
      </c>
      <c r="K53" s="70" t="s">
        <v>81</v>
      </c>
      <c r="L53" s="191"/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 ht="21.75">
      <c r="A54" s="128"/>
      <c r="B54" s="192" t="s">
        <v>0</v>
      </c>
      <c r="C54" s="53"/>
      <c r="D54" s="35" t="s">
        <v>0</v>
      </c>
      <c r="E54" s="35" t="s">
        <v>82</v>
      </c>
      <c r="F54" s="60" t="s">
        <v>83</v>
      </c>
      <c r="G54" s="37"/>
      <c r="H54" s="37" t="s">
        <v>0</v>
      </c>
      <c r="I54" s="61" t="s">
        <v>84</v>
      </c>
      <c r="J54" s="37" t="s">
        <v>85</v>
      </c>
      <c r="K54" s="37" t="s">
        <v>86</v>
      </c>
      <c r="L54" s="193" t="s">
        <v>0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>
      <c r="A55" s="21"/>
      <c r="B55" s="194" t="s">
        <v>32</v>
      </c>
      <c r="C55" s="37" t="s">
        <v>32</v>
      </c>
      <c r="D55" s="37" t="s">
        <v>33</v>
      </c>
      <c r="E55" s="37" t="s">
        <v>87</v>
      </c>
      <c r="F55" s="37" t="s">
        <v>87</v>
      </c>
      <c r="G55" s="37" t="s">
        <v>88</v>
      </c>
      <c r="H55" s="37" t="s">
        <v>88</v>
      </c>
      <c r="I55" s="37" t="s">
        <v>87</v>
      </c>
      <c r="J55" s="37" t="s">
        <v>87</v>
      </c>
      <c r="K55" s="37" t="s">
        <v>87</v>
      </c>
      <c r="L55" s="195" t="s">
        <v>89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 ht="12" thickBot="1">
      <c r="A56" s="24" t="s">
        <v>45</v>
      </c>
      <c r="B56" s="196" t="s">
        <v>46</v>
      </c>
      <c r="C56" s="197" t="s">
        <v>90</v>
      </c>
      <c r="D56" s="197" t="s">
        <v>48</v>
      </c>
      <c r="E56" s="197"/>
      <c r="F56" s="198" t="s">
        <v>91</v>
      </c>
      <c r="G56" s="198" t="s">
        <v>91</v>
      </c>
      <c r="H56" s="198" t="s">
        <v>92</v>
      </c>
      <c r="I56" s="198" t="s">
        <v>93</v>
      </c>
      <c r="J56" s="198" t="s">
        <v>93</v>
      </c>
      <c r="K56" s="198" t="s">
        <v>94</v>
      </c>
      <c r="L56" s="199" t="s">
        <v>55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21.75">
      <c r="A57" s="6">
        <v>1</v>
      </c>
      <c r="B57" s="50">
        <f>+B17</f>
        <v>6802</v>
      </c>
      <c r="C57" s="144" t="str">
        <f>+C17</f>
        <v>Administrative Services Officer</v>
      </c>
      <c r="D57" s="144" t="str">
        <f>+D17</f>
        <v>Agulto, Margaret Y. (7/5/2022)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ref="L57" si="15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>
      <c r="A58" s="6">
        <f>A57+1</f>
        <v>2</v>
      </c>
      <c r="B58" s="50">
        <f t="shared" ref="B58:D58" si="16">+B18</f>
        <v>6011</v>
      </c>
      <c r="C58" s="144" t="str">
        <f t="shared" si="16"/>
        <v>Administrative Assistant</v>
      </c>
      <c r="D58" s="144" t="str">
        <f t="shared" si="16"/>
        <v>Blas, Barbara C. (3/18/2013)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ref="L58:L63" si="17"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 ht="21.75">
      <c r="A59" s="6">
        <f t="shared" ref="A59:A81" si="18">A58+1</f>
        <v>3</v>
      </c>
      <c r="B59" s="50">
        <f t="shared" ref="B59:D59" si="19">+B19</f>
        <v>6171</v>
      </c>
      <c r="C59" s="144" t="str">
        <f t="shared" si="19"/>
        <v>Communicable Disease Control Coordinator II</v>
      </c>
      <c r="D59" s="144" t="str">
        <f t="shared" si="19"/>
        <v>Angcao, Allan P. (1/26/2014)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17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6">
        <f t="shared" si="18"/>
        <v>4</v>
      </c>
      <c r="B60" s="50">
        <f t="shared" ref="B60:D60" si="20">+B23</f>
        <v>6246</v>
      </c>
      <c r="C60" s="144" t="str">
        <f t="shared" si="20"/>
        <v xml:space="preserve">Administrative Officer </v>
      </c>
      <c r="D60" s="144" t="str">
        <f t="shared" si="20"/>
        <v>VACANT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17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6">
        <f t="shared" si="18"/>
        <v>5</v>
      </c>
      <c r="B61" s="50">
        <f t="shared" ref="B61:D61" si="21">+B24</f>
        <v>6040</v>
      </c>
      <c r="C61" s="144" t="str">
        <f t="shared" si="21"/>
        <v>Administrative Aide</v>
      </c>
      <c r="D61" s="144" t="str">
        <f t="shared" si="21"/>
        <v>VACANT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17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6">
        <f t="shared" si="18"/>
        <v>6</v>
      </c>
      <c r="B62" s="50">
        <f t="shared" ref="B62:D62" si="22">+B25</f>
        <v>6560</v>
      </c>
      <c r="C62" s="144" t="str">
        <f t="shared" si="22"/>
        <v>Clerk II</v>
      </c>
      <c r="D62" s="144" t="str">
        <f t="shared" si="22"/>
        <v>VACANT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17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6">
        <f t="shared" si="18"/>
        <v>7</v>
      </c>
      <c r="B63" s="50">
        <f t="shared" ref="B63:D63" si="23">+B26</f>
        <v>6859</v>
      </c>
      <c r="C63" s="144" t="str">
        <f t="shared" si="23"/>
        <v>Cashier II</v>
      </c>
      <c r="D63" s="144" t="str">
        <f t="shared" si="23"/>
        <v>VACANT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17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6">
        <f t="shared" si="18"/>
        <v>8</v>
      </c>
      <c r="B64" s="50"/>
      <c r="C64" s="144"/>
      <c r="D64" s="144"/>
      <c r="E64" s="7"/>
      <c r="F64" s="7"/>
      <c r="G64" s="7"/>
      <c r="H64" s="7"/>
      <c r="I64" s="7"/>
      <c r="J64" s="32"/>
      <c r="K64" s="32"/>
      <c r="L64" s="14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8"/>
        <v>9</v>
      </c>
      <c r="B65" s="50"/>
      <c r="C65" s="50"/>
      <c r="D65" s="50"/>
      <c r="E65" s="7"/>
      <c r="F65" s="7"/>
      <c r="G65" s="7"/>
      <c r="H65" s="7"/>
      <c r="I65" s="7"/>
      <c r="J65" s="32"/>
      <c r="K65" s="32"/>
      <c r="L65" s="14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8"/>
        <v>10</v>
      </c>
      <c r="B66" s="50"/>
      <c r="C66" s="50"/>
      <c r="D66" s="50"/>
      <c r="E66" s="7"/>
      <c r="F66" s="7"/>
      <c r="G66" s="7"/>
      <c r="H66" s="7"/>
      <c r="I66" s="7"/>
      <c r="J66" s="32"/>
      <c r="K66" s="32"/>
      <c r="L66" s="14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8"/>
        <v>11</v>
      </c>
      <c r="B67" s="50"/>
      <c r="C67" s="50"/>
      <c r="D67" s="50"/>
      <c r="E67" s="7"/>
      <c r="F67" s="7"/>
      <c r="G67" s="7"/>
      <c r="H67" s="7"/>
      <c r="I67" s="7"/>
      <c r="J67" s="32"/>
      <c r="K67" s="32"/>
      <c r="L67" s="14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8"/>
        <v>12</v>
      </c>
      <c r="B68" s="50"/>
      <c r="C68" s="50"/>
      <c r="D68" s="50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8"/>
        <v>13</v>
      </c>
      <c r="B69" s="50"/>
      <c r="C69" s="50"/>
      <c r="D69" s="50"/>
      <c r="E69" s="7"/>
      <c r="F69" s="7"/>
      <c r="G69" s="7"/>
      <c r="H69" s="7"/>
      <c r="I69" s="7"/>
      <c r="J69" s="32"/>
      <c r="K69" s="32"/>
      <c r="L69" s="14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8"/>
        <v>14</v>
      </c>
      <c r="B70" s="50"/>
      <c r="C70" s="50"/>
      <c r="D70" s="50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8"/>
        <v>15</v>
      </c>
      <c r="B71" s="50"/>
      <c r="C71" s="50"/>
      <c r="D71" s="50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8"/>
        <v>16</v>
      </c>
      <c r="B72" s="50"/>
      <c r="C72" s="50"/>
      <c r="D72" s="50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8"/>
        <v>17</v>
      </c>
      <c r="B73" s="50"/>
      <c r="C73" s="50"/>
      <c r="D73" s="50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18"/>
        <v>18</v>
      </c>
      <c r="B74" s="50"/>
      <c r="C74" s="50"/>
      <c r="D74" s="50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18"/>
        <v>19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8"/>
        <v>20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8"/>
        <v>21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8"/>
        <v>22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8"/>
        <v>23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f t="shared" si="18"/>
        <v>24</v>
      </c>
      <c r="B80" s="50"/>
      <c r="C80" s="50"/>
      <c r="D80" s="50"/>
      <c r="E80" s="7"/>
      <c r="F80" s="7"/>
      <c r="G80" s="7"/>
      <c r="H80" s="7"/>
      <c r="I80" s="7"/>
      <c r="J80" s="32"/>
      <c r="K80" s="32"/>
      <c r="L80" s="14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6">
        <f t="shared" si="18"/>
        <v>25</v>
      </c>
      <c r="B81" s="50"/>
      <c r="C81" s="50"/>
      <c r="D81" s="50"/>
      <c r="E81" s="7"/>
      <c r="F81" s="7"/>
      <c r="G81" s="7"/>
      <c r="H81" s="7"/>
      <c r="I81" s="7"/>
      <c r="J81" s="32"/>
      <c r="K81" s="32"/>
      <c r="L81" s="14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13"/>
      <c r="B82" s="13"/>
      <c r="C82" s="13"/>
      <c r="D82" s="130" t="s">
        <v>69</v>
      </c>
      <c r="E82" s="10">
        <f t="shared" ref="E82:L82" si="24">SUM(E57:E81)</f>
        <v>0</v>
      </c>
      <c r="F82" s="10">
        <f t="shared" si="24"/>
        <v>0</v>
      </c>
      <c r="G82" s="10">
        <f t="shared" si="24"/>
        <v>0</v>
      </c>
      <c r="H82" s="10">
        <f t="shared" si="24"/>
        <v>0</v>
      </c>
      <c r="I82" s="10">
        <f t="shared" si="24"/>
        <v>0</v>
      </c>
      <c r="J82" s="10">
        <f t="shared" si="24"/>
        <v>0</v>
      </c>
      <c r="K82" s="10">
        <f t="shared" si="24"/>
        <v>0</v>
      </c>
      <c r="L82" s="10">
        <f t="shared" si="24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3" t="s">
        <v>77</v>
      </c>
      <c r="B83" s="3" t="s">
        <v>164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78</v>
      </c>
      <c r="B84" s="3" t="s">
        <v>165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79</v>
      </c>
      <c r="B85" s="3" t="s">
        <v>97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60</v>
      </c>
      <c r="B86" s="3" t="s">
        <v>166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80</v>
      </c>
      <c r="B87" s="3" t="s">
        <v>167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81</v>
      </c>
      <c r="B88" s="3" t="s">
        <v>100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</sheetData>
  <mergeCells count="6">
    <mergeCell ref="C22:D22"/>
    <mergeCell ref="I14:J15"/>
    <mergeCell ref="A2:C2"/>
    <mergeCell ref="A4:C4"/>
    <mergeCell ref="A6:B6"/>
    <mergeCell ref="A8:B8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9" fitToHeight="0" orientation="landscape" r:id="rId1"/>
  <headerFooter>
    <oddHeader>&amp;C&amp;"Times New Roman,Bold"Government of Guam 
Fiscal Year 2025, Quarter 3
Agency Staffing Pattern</oddHeader>
  </headerFooter>
  <rowBreaks count="1" manualBreakCount="1">
    <brk id="49" max="19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48"/>
  <dimension ref="A1:BV120"/>
  <sheetViews>
    <sheetView zoomScaleNormal="100" workbookViewId="0">
      <selection activeCell="O52" sqref="O52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19.6640625" style="9" bestFit="1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182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127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31" t="s">
        <v>183</v>
      </c>
      <c r="M16" s="25" t="s">
        <v>129</v>
      </c>
      <c r="N16" s="25" t="s">
        <v>58</v>
      </c>
      <c r="O16" s="25" t="s">
        <v>59</v>
      </c>
      <c r="P16" s="27" t="s">
        <v>78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95">
        <v>6008</v>
      </c>
      <c r="C17" s="50" t="s">
        <v>64</v>
      </c>
      <c r="D17" s="50" t="s">
        <v>65</v>
      </c>
      <c r="E17" s="50" t="s">
        <v>66</v>
      </c>
      <c r="F17" s="26">
        <v>0</v>
      </c>
      <c r="G17" s="26">
        <v>0</v>
      </c>
      <c r="H17" s="26">
        <v>0</v>
      </c>
      <c r="I17" s="98"/>
      <c r="J17" s="26">
        <v>0</v>
      </c>
      <c r="K17" s="15">
        <f t="shared" ref="K17" si="0">(+F17+G17+H17+J17)</f>
        <v>0</v>
      </c>
      <c r="L17" s="15">
        <f>ROUND((K17*0.2943),0)</f>
        <v>0</v>
      </c>
      <c r="M17" s="15">
        <v>0</v>
      </c>
      <c r="N17" s="15">
        <v>0</v>
      </c>
      <c r="O17" s="15">
        <f t="shared" ref="O17" si="1">ROUND((K17*0.0145),0)</f>
        <v>0</v>
      </c>
      <c r="P17" s="15">
        <v>0</v>
      </c>
      <c r="Q17" s="79">
        <v>0</v>
      </c>
      <c r="R17" s="79">
        <v>0</v>
      </c>
      <c r="S17" s="15">
        <f t="shared" ref="S17" si="2">+L17+M17+N17+O17+P17+Q17+R17</f>
        <v>0</v>
      </c>
      <c r="T17" s="15">
        <f t="shared" ref="T17" si="3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4">A17+1</f>
        <v>2</v>
      </c>
      <c r="B18" s="96">
        <v>6041</v>
      </c>
      <c r="C18" s="50" t="s">
        <v>64</v>
      </c>
      <c r="D18" s="51" t="s">
        <v>65</v>
      </c>
      <c r="E18" s="50" t="s">
        <v>66</v>
      </c>
      <c r="F18" s="7">
        <v>0</v>
      </c>
      <c r="G18" s="7">
        <v>0</v>
      </c>
      <c r="H18" s="80">
        <v>0</v>
      </c>
      <c r="I18" s="8"/>
      <c r="J18" s="32">
        <v>0</v>
      </c>
      <c r="K18" s="14">
        <f t="shared" ref="K18:K41" si="5">(+F18+G18+H18+J18)</f>
        <v>0</v>
      </c>
      <c r="L18" s="14">
        <f t="shared" ref="L18:L41" si="6">ROUND((K18*0.2943),0)</f>
        <v>0</v>
      </c>
      <c r="M18" s="14">
        <v>0</v>
      </c>
      <c r="N18" s="14">
        <v>0</v>
      </c>
      <c r="O18" s="14">
        <f t="shared" ref="O18:O41" si="7">ROUND((K18*0.0145),0)</f>
        <v>0</v>
      </c>
      <c r="P18" s="14">
        <v>0</v>
      </c>
      <c r="Q18" s="14">
        <v>0</v>
      </c>
      <c r="R18" s="14">
        <v>0</v>
      </c>
      <c r="S18" s="14">
        <f t="shared" ref="S18:S41" si="8">+L18+M18+N18+O18+P18+Q18+R18</f>
        <v>0</v>
      </c>
      <c r="T18" s="14">
        <f t="shared" ref="T18:T41" si="9">+K18+S18</f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4"/>
        <v>3</v>
      </c>
      <c r="B19" s="96">
        <v>6611</v>
      </c>
      <c r="C19" s="50" t="s">
        <v>67</v>
      </c>
      <c r="D19" s="51" t="s">
        <v>65</v>
      </c>
      <c r="E19" s="51" t="s">
        <v>68</v>
      </c>
      <c r="F19" s="7">
        <v>0</v>
      </c>
      <c r="G19" s="7">
        <v>0</v>
      </c>
      <c r="H19" s="80">
        <v>0</v>
      </c>
      <c r="I19" s="8"/>
      <c r="J19" s="32">
        <v>0</v>
      </c>
      <c r="K19" s="14">
        <f t="shared" si="5"/>
        <v>0</v>
      </c>
      <c r="L19" s="14">
        <f t="shared" si="6"/>
        <v>0</v>
      </c>
      <c r="M19" s="14">
        <v>0</v>
      </c>
      <c r="N19" s="14">
        <v>0</v>
      </c>
      <c r="O19" s="14">
        <f t="shared" si="7"/>
        <v>0</v>
      </c>
      <c r="P19" s="14">
        <v>0</v>
      </c>
      <c r="Q19" s="14">
        <v>0</v>
      </c>
      <c r="R19" s="14">
        <v>0</v>
      </c>
      <c r="S19" s="14">
        <f t="shared" si="8"/>
        <v>0</v>
      </c>
      <c r="T19" s="14">
        <f t="shared" si="9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4"/>
        <v>4</v>
      </c>
      <c r="B20" s="96">
        <v>6619</v>
      </c>
      <c r="C20" s="51" t="s">
        <v>67</v>
      </c>
      <c r="D20" s="51" t="s">
        <v>65</v>
      </c>
      <c r="E20" s="51" t="s">
        <v>68</v>
      </c>
      <c r="F20" s="7">
        <v>0</v>
      </c>
      <c r="G20" s="7">
        <v>0</v>
      </c>
      <c r="H20" s="80">
        <v>0</v>
      </c>
      <c r="I20" s="8"/>
      <c r="J20" s="32">
        <v>0</v>
      </c>
      <c r="K20" s="14">
        <f t="shared" si="5"/>
        <v>0</v>
      </c>
      <c r="L20" s="14">
        <f t="shared" si="6"/>
        <v>0</v>
      </c>
      <c r="M20" s="14">
        <v>0</v>
      </c>
      <c r="N20" s="14">
        <v>0</v>
      </c>
      <c r="O20" s="14">
        <f t="shared" si="7"/>
        <v>0</v>
      </c>
      <c r="P20" s="14">
        <v>0</v>
      </c>
      <c r="Q20" s="14">
        <v>0</v>
      </c>
      <c r="R20" s="14">
        <v>0</v>
      </c>
      <c r="S20" s="14">
        <f t="shared" si="8"/>
        <v>0</v>
      </c>
      <c r="T20" s="14">
        <f t="shared" si="9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4"/>
        <v>5</v>
      </c>
      <c r="B21" s="96"/>
      <c r="C21" s="51"/>
      <c r="D21" s="51"/>
      <c r="E21" s="51"/>
      <c r="F21" s="7">
        <v>0</v>
      </c>
      <c r="G21" s="7">
        <v>0</v>
      </c>
      <c r="H21" s="80">
        <v>0</v>
      </c>
      <c r="I21" s="8"/>
      <c r="J21" s="32">
        <v>0</v>
      </c>
      <c r="K21" s="14">
        <f t="shared" si="5"/>
        <v>0</v>
      </c>
      <c r="L21" s="14">
        <f t="shared" si="6"/>
        <v>0</v>
      </c>
      <c r="M21" s="14">
        <v>0</v>
      </c>
      <c r="N21" s="14">
        <v>0</v>
      </c>
      <c r="O21" s="14">
        <f t="shared" si="7"/>
        <v>0</v>
      </c>
      <c r="P21" s="14">
        <v>0</v>
      </c>
      <c r="Q21" s="14">
        <v>0</v>
      </c>
      <c r="R21" s="14">
        <v>0</v>
      </c>
      <c r="S21" s="14">
        <f t="shared" si="8"/>
        <v>0</v>
      </c>
      <c r="T21" s="14">
        <f t="shared" si="9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4"/>
        <v>6</v>
      </c>
      <c r="B22" s="96"/>
      <c r="C22" s="51"/>
      <c r="D22" s="51"/>
      <c r="E22" s="51"/>
      <c r="F22" s="7">
        <v>0</v>
      </c>
      <c r="G22" s="7">
        <v>0</v>
      </c>
      <c r="H22" s="80">
        <v>0</v>
      </c>
      <c r="I22" s="8"/>
      <c r="J22" s="32">
        <v>0</v>
      </c>
      <c r="K22" s="14">
        <f t="shared" si="5"/>
        <v>0</v>
      </c>
      <c r="L22" s="14">
        <f t="shared" si="6"/>
        <v>0</v>
      </c>
      <c r="M22" s="14">
        <v>0</v>
      </c>
      <c r="N22" s="14">
        <v>0</v>
      </c>
      <c r="O22" s="14">
        <f t="shared" si="7"/>
        <v>0</v>
      </c>
      <c r="P22" s="14">
        <v>0</v>
      </c>
      <c r="Q22" s="14">
        <v>0</v>
      </c>
      <c r="R22" s="14">
        <v>0</v>
      </c>
      <c r="S22" s="14">
        <f t="shared" si="8"/>
        <v>0</v>
      </c>
      <c r="T22" s="14">
        <f t="shared" si="9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4"/>
        <v>7</v>
      </c>
      <c r="B23" s="6"/>
      <c r="C23" s="51"/>
      <c r="D23" s="51"/>
      <c r="E23" s="51"/>
      <c r="F23" s="7">
        <v>0</v>
      </c>
      <c r="G23" s="7">
        <v>0</v>
      </c>
      <c r="H23" s="80">
        <v>0</v>
      </c>
      <c r="I23" s="8"/>
      <c r="J23" s="32">
        <v>0</v>
      </c>
      <c r="K23" s="14">
        <f t="shared" si="5"/>
        <v>0</v>
      </c>
      <c r="L23" s="14">
        <f t="shared" si="6"/>
        <v>0</v>
      </c>
      <c r="M23" s="14">
        <v>0</v>
      </c>
      <c r="N23" s="14">
        <v>0</v>
      </c>
      <c r="O23" s="14">
        <f t="shared" si="7"/>
        <v>0</v>
      </c>
      <c r="P23" s="14">
        <v>0</v>
      </c>
      <c r="Q23" s="14">
        <v>0</v>
      </c>
      <c r="R23" s="14">
        <v>0</v>
      </c>
      <c r="S23" s="14">
        <f t="shared" si="8"/>
        <v>0</v>
      </c>
      <c r="T23" s="14">
        <f t="shared" si="9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4"/>
        <v>8</v>
      </c>
      <c r="B24" s="6"/>
      <c r="C24" s="51"/>
      <c r="D24" s="51"/>
      <c r="E24" s="51"/>
      <c r="F24" s="7">
        <v>0</v>
      </c>
      <c r="G24" s="7">
        <v>0</v>
      </c>
      <c r="H24" s="80">
        <v>0</v>
      </c>
      <c r="I24" s="8"/>
      <c r="J24" s="32">
        <v>0</v>
      </c>
      <c r="K24" s="14">
        <f t="shared" si="5"/>
        <v>0</v>
      </c>
      <c r="L24" s="14">
        <f t="shared" si="6"/>
        <v>0</v>
      </c>
      <c r="M24" s="14">
        <v>0</v>
      </c>
      <c r="N24" s="14">
        <v>0</v>
      </c>
      <c r="O24" s="14">
        <f t="shared" si="7"/>
        <v>0</v>
      </c>
      <c r="P24" s="14">
        <v>0</v>
      </c>
      <c r="Q24" s="14">
        <v>0</v>
      </c>
      <c r="R24" s="14">
        <v>0</v>
      </c>
      <c r="S24" s="14">
        <f t="shared" si="8"/>
        <v>0</v>
      </c>
      <c r="T24" s="14">
        <f t="shared" si="9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4"/>
        <v>9</v>
      </c>
      <c r="B25" s="6"/>
      <c r="C25" s="51"/>
      <c r="D25" s="51"/>
      <c r="E25" s="51"/>
      <c r="F25" s="7">
        <v>0</v>
      </c>
      <c r="G25" s="7">
        <v>0</v>
      </c>
      <c r="H25" s="80">
        <v>0</v>
      </c>
      <c r="I25" s="8"/>
      <c r="J25" s="32">
        <v>0</v>
      </c>
      <c r="K25" s="14">
        <f t="shared" si="5"/>
        <v>0</v>
      </c>
      <c r="L25" s="14">
        <f t="shared" si="6"/>
        <v>0</v>
      </c>
      <c r="M25" s="14">
        <v>0</v>
      </c>
      <c r="N25" s="14">
        <v>0</v>
      </c>
      <c r="O25" s="14">
        <f t="shared" si="7"/>
        <v>0</v>
      </c>
      <c r="P25" s="14">
        <v>0</v>
      </c>
      <c r="Q25" s="14">
        <v>0</v>
      </c>
      <c r="R25" s="14">
        <v>0</v>
      </c>
      <c r="S25" s="14">
        <f t="shared" si="8"/>
        <v>0</v>
      </c>
      <c r="T25" s="14">
        <f t="shared" si="9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4"/>
        <v>10</v>
      </c>
      <c r="B26" s="6"/>
      <c r="C26" s="51"/>
      <c r="D26" s="51"/>
      <c r="E26" s="51"/>
      <c r="F26" s="7">
        <v>0</v>
      </c>
      <c r="G26" s="7">
        <v>0</v>
      </c>
      <c r="H26" s="80">
        <v>0</v>
      </c>
      <c r="I26" s="8"/>
      <c r="J26" s="32">
        <v>0</v>
      </c>
      <c r="K26" s="14">
        <f t="shared" si="5"/>
        <v>0</v>
      </c>
      <c r="L26" s="14">
        <f t="shared" si="6"/>
        <v>0</v>
      </c>
      <c r="M26" s="14">
        <v>0</v>
      </c>
      <c r="N26" s="14">
        <v>0</v>
      </c>
      <c r="O26" s="14">
        <f t="shared" si="7"/>
        <v>0</v>
      </c>
      <c r="P26" s="14">
        <v>0</v>
      </c>
      <c r="Q26" s="14">
        <v>0</v>
      </c>
      <c r="R26" s="14">
        <v>0</v>
      </c>
      <c r="S26" s="14">
        <f t="shared" si="8"/>
        <v>0</v>
      </c>
      <c r="T26" s="14">
        <f t="shared" si="9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4"/>
        <v>11</v>
      </c>
      <c r="B27" s="6"/>
      <c r="C27" s="51"/>
      <c r="D27" s="51"/>
      <c r="E27" s="51"/>
      <c r="F27" s="7">
        <v>0</v>
      </c>
      <c r="G27" s="7">
        <v>0</v>
      </c>
      <c r="H27" s="80">
        <v>0</v>
      </c>
      <c r="I27" s="8"/>
      <c r="J27" s="32">
        <v>0</v>
      </c>
      <c r="K27" s="14">
        <f t="shared" si="5"/>
        <v>0</v>
      </c>
      <c r="L27" s="14">
        <f t="shared" si="6"/>
        <v>0</v>
      </c>
      <c r="M27" s="14">
        <v>0</v>
      </c>
      <c r="N27" s="14">
        <v>0</v>
      </c>
      <c r="O27" s="14">
        <f t="shared" si="7"/>
        <v>0</v>
      </c>
      <c r="P27" s="14">
        <v>0</v>
      </c>
      <c r="Q27" s="14">
        <v>0</v>
      </c>
      <c r="R27" s="14">
        <v>0</v>
      </c>
      <c r="S27" s="14">
        <f t="shared" si="8"/>
        <v>0</v>
      </c>
      <c r="T27" s="14">
        <f t="shared" si="9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4"/>
        <v>12</v>
      </c>
      <c r="B28" s="6"/>
      <c r="C28" s="51"/>
      <c r="D28" s="51"/>
      <c r="E28" s="51"/>
      <c r="F28" s="7">
        <v>0</v>
      </c>
      <c r="G28" s="7">
        <v>0</v>
      </c>
      <c r="H28" s="80">
        <v>0</v>
      </c>
      <c r="I28" s="8"/>
      <c r="J28" s="32">
        <v>0</v>
      </c>
      <c r="K28" s="14">
        <f t="shared" si="5"/>
        <v>0</v>
      </c>
      <c r="L28" s="14">
        <f t="shared" si="6"/>
        <v>0</v>
      </c>
      <c r="M28" s="14">
        <v>0</v>
      </c>
      <c r="N28" s="14">
        <v>0</v>
      </c>
      <c r="O28" s="14">
        <f t="shared" si="7"/>
        <v>0</v>
      </c>
      <c r="P28" s="14">
        <v>0</v>
      </c>
      <c r="Q28" s="14">
        <v>0</v>
      </c>
      <c r="R28" s="14">
        <v>0</v>
      </c>
      <c r="S28" s="14">
        <f t="shared" si="8"/>
        <v>0</v>
      </c>
      <c r="T28" s="14">
        <f t="shared" si="9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4"/>
        <v>13</v>
      </c>
      <c r="B29" s="6"/>
      <c r="C29" s="51"/>
      <c r="D29" s="51"/>
      <c r="E29" s="51"/>
      <c r="F29" s="7">
        <v>0</v>
      </c>
      <c r="G29" s="7">
        <v>0</v>
      </c>
      <c r="H29" s="80">
        <v>0</v>
      </c>
      <c r="I29" s="8"/>
      <c r="J29" s="32">
        <v>0</v>
      </c>
      <c r="K29" s="14">
        <f t="shared" si="5"/>
        <v>0</v>
      </c>
      <c r="L29" s="14">
        <f t="shared" si="6"/>
        <v>0</v>
      </c>
      <c r="M29" s="14">
        <v>0</v>
      </c>
      <c r="N29" s="14">
        <v>0</v>
      </c>
      <c r="O29" s="14">
        <f t="shared" si="7"/>
        <v>0</v>
      </c>
      <c r="P29" s="14">
        <v>0</v>
      </c>
      <c r="Q29" s="14">
        <v>0</v>
      </c>
      <c r="R29" s="14">
        <v>0</v>
      </c>
      <c r="S29" s="14">
        <f t="shared" si="8"/>
        <v>0</v>
      </c>
      <c r="T29" s="14">
        <f t="shared" si="9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4"/>
        <v>14</v>
      </c>
      <c r="B30" s="6"/>
      <c r="C30" s="51"/>
      <c r="D30" s="51"/>
      <c r="E30" s="51"/>
      <c r="F30" s="7">
        <v>0</v>
      </c>
      <c r="G30" s="7">
        <v>0</v>
      </c>
      <c r="H30" s="80">
        <v>0</v>
      </c>
      <c r="I30" s="8"/>
      <c r="J30" s="32">
        <v>0</v>
      </c>
      <c r="K30" s="14">
        <f t="shared" si="5"/>
        <v>0</v>
      </c>
      <c r="L30" s="14">
        <f t="shared" si="6"/>
        <v>0</v>
      </c>
      <c r="M30" s="14">
        <v>0</v>
      </c>
      <c r="N30" s="14">
        <v>0</v>
      </c>
      <c r="O30" s="14">
        <f t="shared" si="7"/>
        <v>0</v>
      </c>
      <c r="P30" s="14">
        <v>0</v>
      </c>
      <c r="Q30" s="14">
        <v>0</v>
      </c>
      <c r="R30" s="14">
        <v>0</v>
      </c>
      <c r="S30" s="14">
        <f t="shared" si="8"/>
        <v>0</v>
      </c>
      <c r="T30" s="14">
        <f t="shared" si="9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4"/>
        <v>15</v>
      </c>
      <c r="B31" s="6"/>
      <c r="C31" s="51"/>
      <c r="D31" s="51"/>
      <c r="E31" s="51"/>
      <c r="F31" s="7">
        <v>0</v>
      </c>
      <c r="G31" s="7">
        <v>0</v>
      </c>
      <c r="H31" s="80">
        <v>0</v>
      </c>
      <c r="I31" s="8"/>
      <c r="J31" s="32">
        <v>0</v>
      </c>
      <c r="K31" s="14">
        <f t="shared" si="5"/>
        <v>0</v>
      </c>
      <c r="L31" s="14">
        <f t="shared" si="6"/>
        <v>0</v>
      </c>
      <c r="M31" s="14">
        <v>0</v>
      </c>
      <c r="N31" s="14">
        <v>0</v>
      </c>
      <c r="O31" s="14">
        <f t="shared" si="7"/>
        <v>0</v>
      </c>
      <c r="P31" s="14">
        <v>0</v>
      </c>
      <c r="Q31" s="14">
        <v>0</v>
      </c>
      <c r="R31" s="14">
        <v>0</v>
      </c>
      <c r="S31" s="14">
        <f t="shared" si="8"/>
        <v>0</v>
      </c>
      <c r="T31" s="14">
        <f t="shared" si="9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4"/>
        <v>16</v>
      </c>
      <c r="B32" s="6"/>
      <c r="C32" s="51"/>
      <c r="D32" s="51"/>
      <c r="E32" s="51"/>
      <c r="F32" s="7">
        <v>0</v>
      </c>
      <c r="G32" s="7">
        <v>0</v>
      </c>
      <c r="H32" s="80">
        <v>0</v>
      </c>
      <c r="I32" s="8"/>
      <c r="J32" s="32">
        <v>0</v>
      </c>
      <c r="K32" s="14">
        <f t="shared" si="5"/>
        <v>0</v>
      </c>
      <c r="L32" s="14">
        <f t="shared" si="6"/>
        <v>0</v>
      </c>
      <c r="M32" s="14">
        <v>0</v>
      </c>
      <c r="N32" s="14">
        <v>0</v>
      </c>
      <c r="O32" s="14">
        <f t="shared" si="7"/>
        <v>0</v>
      </c>
      <c r="P32" s="14">
        <v>0</v>
      </c>
      <c r="Q32" s="14">
        <v>0</v>
      </c>
      <c r="R32" s="14">
        <v>0</v>
      </c>
      <c r="S32" s="14">
        <f t="shared" si="8"/>
        <v>0</v>
      </c>
      <c r="T32" s="14">
        <f t="shared" si="9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4"/>
        <v>17</v>
      </c>
      <c r="B33" s="6"/>
      <c r="C33" s="51"/>
      <c r="D33" s="51"/>
      <c r="E33" s="51"/>
      <c r="F33" s="7">
        <v>0</v>
      </c>
      <c r="G33" s="7">
        <v>0</v>
      </c>
      <c r="H33" s="80">
        <v>0</v>
      </c>
      <c r="I33" s="8"/>
      <c r="J33" s="32">
        <v>0</v>
      </c>
      <c r="K33" s="14">
        <f t="shared" si="5"/>
        <v>0</v>
      </c>
      <c r="L33" s="14">
        <f t="shared" si="6"/>
        <v>0</v>
      </c>
      <c r="M33" s="14">
        <v>0</v>
      </c>
      <c r="N33" s="14">
        <v>0</v>
      </c>
      <c r="O33" s="14">
        <f t="shared" si="7"/>
        <v>0</v>
      </c>
      <c r="P33" s="14">
        <v>0</v>
      </c>
      <c r="Q33" s="14">
        <v>0</v>
      </c>
      <c r="R33" s="14">
        <v>0</v>
      </c>
      <c r="S33" s="14">
        <f t="shared" si="8"/>
        <v>0</v>
      </c>
      <c r="T33" s="14">
        <f t="shared" si="9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4"/>
        <v>18</v>
      </c>
      <c r="B34" s="6"/>
      <c r="C34" s="51"/>
      <c r="D34" s="51"/>
      <c r="E34" s="51"/>
      <c r="F34" s="7">
        <v>0</v>
      </c>
      <c r="G34" s="7">
        <v>0</v>
      </c>
      <c r="H34" s="80">
        <v>0</v>
      </c>
      <c r="I34" s="8"/>
      <c r="J34" s="32">
        <v>0</v>
      </c>
      <c r="K34" s="14">
        <f t="shared" si="5"/>
        <v>0</v>
      </c>
      <c r="L34" s="14">
        <f t="shared" si="6"/>
        <v>0</v>
      </c>
      <c r="M34" s="14">
        <v>0</v>
      </c>
      <c r="N34" s="14">
        <v>0</v>
      </c>
      <c r="O34" s="14">
        <f t="shared" si="7"/>
        <v>0</v>
      </c>
      <c r="P34" s="14">
        <v>0</v>
      </c>
      <c r="Q34" s="14">
        <v>0</v>
      </c>
      <c r="R34" s="14">
        <v>0</v>
      </c>
      <c r="S34" s="14">
        <f t="shared" si="8"/>
        <v>0</v>
      </c>
      <c r="T34" s="14">
        <f t="shared" si="9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1"/>
      <c r="D35" s="51"/>
      <c r="E35" s="51"/>
      <c r="F35" s="7">
        <v>0</v>
      </c>
      <c r="G35" s="7">
        <v>0</v>
      </c>
      <c r="H35" s="80">
        <v>0</v>
      </c>
      <c r="I35" s="8"/>
      <c r="J35" s="32">
        <v>0</v>
      </c>
      <c r="K35" s="14">
        <f t="shared" si="5"/>
        <v>0</v>
      </c>
      <c r="L35" s="14">
        <f t="shared" si="6"/>
        <v>0</v>
      </c>
      <c r="M35" s="14">
        <v>0</v>
      </c>
      <c r="N35" s="14">
        <v>0</v>
      </c>
      <c r="O35" s="14">
        <f t="shared" si="7"/>
        <v>0</v>
      </c>
      <c r="P35" s="14">
        <v>0</v>
      </c>
      <c r="Q35" s="14">
        <v>0</v>
      </c>
      <c r="R35" s="14">
        <v>0</v>
      </c>
      <c r="S35" s="14">
        <f t="shared" si="8"/>
        <v>0</v>
      </c>
      <c r="T35" s="14">
        <f t="shared" si="9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1"/>
      <c r="D36" s="51"/>
      <c r="E36" s="51"/>
      <c r="F36" s="7">
        <v>0</v>
      </c>
      <c r="G36" s="7">
        <v>0</v>
      </c>
      <c r="H36" s="80">
        <v>0</v>
      </c>
      <c r="I36" s="8"/>
      <c r="J36" s="32">
        <v>0</v>
      </c>
      <c r="K36" s="14">
        <f t="shared" si="5"/>
        <v>0</v>
      </c>
      <c r="L36" s="14">
        <f t="shared" si="6"/>
        <v>0</v>
      </c>
      <c r="M36" s="14">
        <v>0</v>
      </c>
      <c r="N36" s="14">
        <v>0</v>
      </c>
      <c r="O36" s="14">
        <f t="shared" si="7"/>
        <v>0</v>
      </c>
      <c r="P36" s="14">
        <v>0</v>
      </c>
      <c r="Q36" s="14">
        <v>0</v>
      </c>
      <c r="R36" s="14">
        <v>0</v>
      </c>
      <c r="S36" s="14">
        <f t="shared" si="8"/>
        <v>0</v>
      </c>
      <c r="T36" s="14">
        <f t="shared" si="9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1"/>
      <c r="D37" s="51"/>
      <c r="E37" s="51"/>
      <c r="F37" s="7">
        <v>0</v>
      </c>
      <c r="G37" s="7">
        <v>0</v>
      </c>
      <c r="H37" s="80">
        <v>0</v>
      </c>
      <c r="I37" s="8"/>
      <c r="J37" s="32">
        <v>0</v>
      </c>
      <c r="K37" s="14">
        <f t="shared" si="5"/>
        <v>0</v>
      </c>
      <c r="L37" s="14">
        <f t="shared" si="6"/>
        <v>0</v>
      </c>
      <c r="M37" s="14">
        <v>0</v>
      </c>
      <c r="N37" s="14">
        <v>0</v>
      </c>
      <c r="O37" s="14">
        <f t="shared" si="7"/>
        <v>0</v>
      </c>
      <c r="P37" s="14">
        <v>0</v>
      </c>
      <c r="Q37" s="14">
        <v>0</v>
      </c>
      <c r="R37" s="14">
        <v>0</v>
      </c>
      <c r="S37" s="14">
        <f t="shared" si="8"/>
        <v>0</v>
      </c>
      <c r="T37" s="14">
        <f t="shared" si="9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>
        <v>0</v>
      </c>
      <c r="G38" s="7">
        <v>0</v>
      </c>
      <c r="H38" s="80">
        <v>0</v>
      </c>
      <c r="I38" s="8"/>
      <c r="J38" s="32">
        <v>0</v>
      </c>
      <c r="K38" s="14">
        <f t="shared" si="5"/>
        <v>0</v>
      </c>
      <c r="L38" s="14">
        <f t="shared" si="6"/>
        <v>0</v>
      </c>
      <c r="M38" s="14">
        <v>0</v>
      </c>
      <c r="N38" s="14">
        <v>0</v>
      </c>
      <c r="O38" s="14">
        <f t="shared" si="7"/>
        <v>0</v>
      </c>
      <c r="P38" s="14">
        <v>0</v>
      </c>
      <c r="Q38" s="14">
        <v>0</v>
      </c>
      <c r="R38" s="14">
        <v>0</v>
      </c>
      <c r="S38" s="14">
        <f t="shared" si="8"/>
        <v>0</v>
      </c>
      <c r="T38" s="14">
        <f t="shared" si="9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>
        <v>0</v>
      </c>
      <c r="G39" s="7">
        <v>0</v>
      </c>
      <c r="H39" s="80">
        <v>0</v>
      </c>
      <c r="I39" s="8"/>
      <c r="J39" s="32">
        <v>0</v>
      </c>
      <c r="K39" s="14">
        <f t="shared" si="5"/>
        <v>0</v>
      </c>
      <c r="L39" s="14">
        <f t="shared" si="6"/>
        <v>0</v>
      </c>
      <c r="M39" s="14">
        <v>0</v>
      </c>
      <c r="N39" s="14">
        <v>0</v>
      </c>
      <c r="O39" s="14">
        <f t="shared" si="7"/>
        <v>0</v>
      </c>
      <c r="P39" s="14">
        <v>0</v>
      </c>
      <c r="Q39" s="14">
        <v>0</v>
      </c>
      <c r="R39" s="14">
        <v>0</v>
      </c>
      <c r="S39" s="14">
        <f t="shared" si="8"/>
        <v>0</v>
      </c>
      <c r="T39" s="14">
        <f t="shared" si="9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>
        <v>0</v>
      </c>
      <c r="G40" s="7">
        <v>0</v>
      </c>
      <c r="H40" s="80">
        <v>0</v>
      </c>
      <c r="I40" s="8"/>
      <c r="J40" s="32">
        <v>0</v>
      </c>
      <c r="K40" s="14">
        <f t="shared" si="5"/>
        <v>0</v>
      </c>
      <c r="L40" s="14">
        <f t="shared" si="6"/>
        <v>0</v>
      </c>
      <c r="M40" s="14">
        <v>0</v>
      </c>
      <c r="N40" s="14">
        <v>0</v>
      </c>
      <c r="O40" s="14">
        <f t="shared" si="7"/>
        <v>0</v>
      </c>
      <c r="P40" s="14">
        <v>0</v>
      </c>
      <c r="Q40" s="14">
        <v>0</v>
      </c>
      <c r="R40" s="14">
        <v>0</v>
      </c>
      <c r="S40" s="14">
        <f t="shared" si="8"/>
        <v>0</v>
      </c>
      <c r="T40" s="14">
        <f t="shared" si="9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>
        <v>0</v>
      </c>
      <c r="G41" s="7">
        <v>0</v>
      </c>
      <c r="H41" s="80">
        <v>0</v>
      </c>
      <c r="I41" s="8"/>
      <c r="J41" s="32">
        <v>0</v>
      </c>
      <c r="K41" s="14">
        <f t="shared" si="5"/>
        <v>0</v>
      </c>
      <c r="L41" s="14">
        <f t="shared" si="6"/>
        <v>0</v>
      </c>
      <c r="M41" s="14">
        <v>0</v>
      </c>
      <c r="N41" s="14">
        <v>0</v>
      </c>
      <c r="O41" s="14">
        <f t="shared" si="7"/>
        <v>0</v>
      </c>
      <c r="P41" s="14">
        <v>0</v>
      </c>
      <c r="Q41" s="14">
        <v>0</v>
      </c>
      <c r="R41" s="14">
        <v>0</v>
      </c>
      <c r="S41" s="14">
        <f t="shared" si="8"/>
        <v>0</v>
      </c>
      <c r="T41" s="14">
        <f t="shared" si="9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10">
        <f>SUM(F17:F41)</f>
        <v>0</v>
      </c>
      <c r="G42" s="10">
        <f>SUM(G17:G41)</f>
        <v>0</v>
      </c>
      <c r="H42" s="10">
        <f>SUM(H17:H41)</f>
        <v>0</v>
      </c>
      <c r="I42" s="11" t="s">
        <v>70</v>
      </c>
      <c r="J42" s="10">
        <f t="shared" ref="J42:T42" si="10">SUM(J17:J41)</f>
        <v>0</v>
      </c>
      <c r="K42" s="10">
        <f t="shared" si="10"/>
        <v>0</v>
      </c>
      <c r="L42" s="10">
        <f t="shared" si="10"/>
        <v>0</v>
      </c>
      <c r="M42" s="10">
        <f t="shared" si="10"/>
        <v>0</v>
      </c>
      <c r="N42" s="10">
        <f t="shared" si="10"/>
        <v>0</v>
      </c>
      <c r="O42" s="15">
        <f t="shared" si="10"/>
        <v>0</v>
      </c>
      <c r="P42" s="15">
        <f t="shared" si="10"/>
        <v>0</v>
      </c>
      <c r="Q42" s="15">
        <f t="shared" si="10"/>
        <v>0</v>
      </c>
      <c r="R42" s="15">
        <f t="shared" si="10"/>
        <v>0</v>
      </c>
      <c r="S42" s="15">
        <f t="shared" si="10"/>
        <v>0</v>
      </c>
      <c r="T42" s="15">
        <f t="shared" si="10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184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185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10</v>
      </c>
      <c r="C48" s="55"/>
      <c r="D48" s="55"/>
      <c r="E48" s="55"/>
      <c r="F48" s="55"/>
      <c r="G48" s="55"/>
      <c r="H48" s="55"/>
      <c r="I48" s="55"/>
      <c r="J48" s="62"/>
      <c r="K48" s="67"/>
      <c r="L48" s="6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4" t="s">
        <v>76</v>
      </c>
      <c r="C49" s="65"/>
      <c r="D49" s="65"/>
      <c r="E49" s="65"/>
      <c r="F49" s="65"/>
      <c r="G49" s="65"/>
      <c r="H49" s="65"/>
      <c r="I49" s="65"/>
      <c r="J49" s="65"/>
      <c r="K49" s="65"/>
      <c r="L49" s="6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69" t="s">
        <v>21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63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28"/>
      <c r="B52" s="34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2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1"/>
      <c r="B53" s="36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26" t="s">
        <v>89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4" t="s">
        <v>45</v>
      </c>
      <c r="B54" s="38" t="s">
        <v>46</v>
      </c>
      <c r="C54" s="39" t="s">
        <v>90</v>
      </c>
      <c r="D54" s="39" t="s">
        <v>48</v>
      </c>
      <c r="E54" s="39"/>
      <c r="F54" s="59" t="s">
        <v>91</v>
      </c>
      <c r="G54" s="59" t="s">
        <v>91</v>
      </c>
      <c r="H54" s="59" t="s">
        <v>92</v>
      </c>
      <c r="I54" s="59" t="s">
        <v>93</v>
      </c>
      <c r="J54" s="59" t="s">
        <v>93</v>
      </c>
      <c r="K54" s="59" t="s">
        <v>94</v>
      </c>
      <c r="L54" s="127" t="s">
        <v>55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6">
        <v>1</v>
      </c>
      <c r="B55" s="50">
        <f t="shared" ref="B55:D70" si="11">+B17</f>
        <v>6008</v>
      </c>
      <c r="C55" s="50" t="str">
        <f t="shared" si="11"/>
        <v>Administrative Aide</v>
      </c>
      <c r="D55" s="50" t="str">
        <f t="shared" si="11"/>
        <v>VACANT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1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2" si="12">A55+1</f>
        <v>2</v>
      </c>
      <c r="B56" s="50">
        <f t="shared" si="11"/>
        <v>6041</v>
      </c>
      <c r="C56" s="50" t="str">
        <f t="shared" si="11"/>
        <v>Administrative Aide</v>
      </c>
      <c r="D56" s="50" t="str">
        <f t="shared" si="11"/>
        <v>VACANT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:L79" si="13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12"/>
        <v>3</v>
      </c>
      <c r="B57" s="50">
        <f t="shared" si="11"/>
        <v>6611</v>
      </c>
      <c r="C57" s="50" t="str">
        <f t="shared" si="11"/>
        <v>Supply Clerk</v>
      </c>
      <c r="D57" s="50" t="str">
        <f t="shared" si="11"/>
        <v>VACANT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si="13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2"/>
        <v>4</v>
      </c>
      <c r="B58" s="50">
        <f t="shared" si="11"/>
        <v>6619</v>
      </c>
      <c r="C58" s="50" t="str">
        <f t="shared" si="11"/>
        <v>Supply Clerk</v>
      </c>
      <c r="D58" s="50" t="str">
        <f t="shared" si="11"/>
        <v>VACANT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1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2"/>
        <v>5</v>
      </c>
      <c r="B59" s="50">
        <f t="shared" si="11"/>
        <v>0</v>
      </c>
      <c r="C59" s="50">
        <f t="shared" si="11"/>
        <v>0</v>
      </c>
      <c r="D59" s="50">
        <f t="shared" si="11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1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2"/>
        <v>6</v>
      </c>
      <c r="B60" s="50">
        <f t="shared" si="11"/>
        <v>0</v>
      </c>
      <c r="C60" s="50">
        <f t="shared" si="11"/>
        <v>0</v>
      </c>
      <c r="D60" s="50">
        <f t="shared" si="11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1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2"/>
        <v>7</v>
      </c>
      <c r="B61" s="50">
        <f t="shared" si="11"/>
        <v>0</v>
      </c>
      <c r="C61" s="50">
        <f t="shared" si="11"/>
        <v>0</v>
      </c>
      <c r="D61" s="50">
        <f t="shared" si="11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1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2"/>
        <v>8</v>
      </c>
      <c r="B62" s="50">
        <f t="shared" si="11"/>
        <v>0</v>
      </c>
      <c r="C62" s="50">
        <f t="shared" si="11"/>
        <v>0</v>
      </c>
      <c r="D62" s="50">
        <f t="shared" si="11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1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2"/>
        <v>9</v>
      </c>
      <c r="B63" s="50">
        <f t="shared" si="11"/>
        <v>0</v>
      </c>
      <c r="C63" s="50">
        <f t="shared" si="11"/>
        <v>0</v>
      </c>
      <c r="D63" s="50">
        <f t="shared" si="11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1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2"/>
        <v>10</v>
      </c>
      <c r="B64" s="50">
        <f t="shared" si="11"/>
        <v>0</v>
      </c>
      <c r="C64" s="50">
        <f t="shared" si="11"/>
        <v>0</v>
      </c>
      <c r="D64" s="50">
        <f t="shared" si="11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1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2"/>
        <v>11</v>
      </c>
      <c r="B65" s="50">
        <f t="shared" si="11"/>
        <v>0</v>
      </c>
      <c r="C65" s="50">
        <f t="shared" si="11"/>
        <v>0</v>
      </c>
      <c r="D65" s="50">
        <f t="shared" si="11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1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2"/>
        <v>12</v>
      </c>
      <c r="B66" s="50">
        <f t="shared" si="11"/>
        <v>0</v>
      </c>
      <c r="C66" s="50">
        <f t="shared" si="11"/>
        <v>0</v>
      </c>
      <c r="D66" s="50">
        <f t="shared" si="11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1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2"/>
        <v>13</v>
      </c>
      <c r="B67" s="50">
        <f t="shared" si="11"/>
        <v>0</v>
      </c>
      <c r="C67" s="50">
        <f t="shared" si="11"/>
        <v>0</v>
      </c>
      <c r="D67" s="50">
        <f t="shared" si="11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1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2"/>
        <v>14</v>
      </c>
      <c r="B68" s="50">
        <f t="shared" si="11"/>
        <v>0</v>
      </c>
      <c r="C68" s="50">
        <f t="shared" si="11"/>
        <v>0</v>
      </c>
      <c r="D68" s="50">
        <f t="shared" si="11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1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2"/>
        <v>15</v>
      </c>
      <c r="B69" s="50">
        <f t="shared" si="11"/>
        <v>0</v>
      </c>
      <c r="C69" s="50">
        <f t="shared" si="11"/>
        <v>0</v>
      </c>
      <c r="D69" s="50">
        <f t="shared" si="11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1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2"/>
        <v>16</v>
      </c>
      <c r="B70" s="50">
        <f t="shared" si="11"/>
        <v>0</v>
      </c>
      <c r="C70" s="50">
        <f t="shared" si="11"/>
        <v>0</v>
      </c>
      <c r="D70" s="50">
        <f t="shared" si="11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1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2"/>
        <v>17</v>
      </c>
      <c r="B71" s="50">
        <f t="shared" ref="B71:D79" si="14">+B33</f>
        <v>0</v>
      </c>
      <c r="C71" s="50">
        <f t="shared" si="14"/>
        <v>0</v>
      </c>
      <c r="D71" s="50">
        <f t="shared" si="14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1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2"/>
        <v>18</v>
      </c>
      <c r="B72" s="50">
        <f t="shared" si="14"/>
        <v>0</v>
      </c>
      <c r="C72" s="50">
        <f t="shared" si="14"/>
        <v>0</v>
      </c>
      <c r="D72" s="50">
        <f t="shared" si="14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1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19</v>
      </c>
      <c r="B73" s="50">
        <f t="shared" si="14"/>
        <v>0</v>
      </c>
      <c r="C73" s="50">
        <f t="shared" si="14"/>
        <v>0</v>
      </c>
      <c r="D73" s="50">
        <f t="shared" si="14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13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20</v>
      </c>
      <c r="B74" s="50">
        <f t="shared" si="14"/>
        <v>0</v>
      </c>
      <c r="C74" s="50">
        <f t="shared" si="14"/>
        <v>0</v>
      </c>
      <c r="D74" s="50">
        <f t="shared" si="14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13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21</v>
      </c>
      <c r="B75" s="50">
        <f t="shared" si="14"/>
        <v>0</v>
      </c>
      <c r="C75" s="50">
        <f t="shared" si="14"/>
        <v>0</v>
      </c>
      <c r="D75" s="50">
        <f t="shared" si="14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13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22</v>
      </c>
      <c r="B76" s="50">
        <f t="shared" si="14"/>
        <v>0</v>
      </c>
      <c r="C76" s="50">
        <f t="shared" si="14"/>
        <v>0</v>
      </c>
      <c r="D76" s="50">
        <f t="shared" si="14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13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23</v>
      </c>
      <c r="B77" s="50">
        <f t="shared" si="14"/>
        <v>0</v>
      </c>
      <c r="C77" s="50">
        <f t="shared" si="14"/>
        <v>0</v>
      </c>
      <c r="D77" s="50">
        <f t="shared" si="14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1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24</v>
      </c>
      <c r="B78" s="50">
        <f t="shared" si="14"/>
        <v>0</v>
      </c>
      <c r="C78" s="50">
        <f t="shared" si="14"/>
        <v>0</v>
      </c>
      <c r="D78" s="50">
        <f t="shared" si="14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13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25</v>
      </c>
      <c r="B79" s="50">
        <f t="shared" si="14"/>
        <v>0</v>
      </c>
      <c r="C79" s="50">
        <f t="shared" si="14"/>
        <v>0</v>
      </c>
      <c r="D79" s="50">
        <f t="shared" si="14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13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30" t="s">
        <v>69</v>
      </c>
      <c r="E80" s="10">
        <f t="shared" ref="E80:L80" si="15">SUM(E55:E79)</f>
        <v>0</v>
      </c>
      <c r="F80" s="10">
        <f t="shared" si="15"/>
        <v>0</v>
      </c>
      <c r="G80" s="10">
        <f t="shared" si="15"/>
        <v>0</v>
      </c>
      <c r="H80" s="10">
        <f t="shared" si="15"/>
        <v>0</v>
      </c>
      <c r="I80" s="10">
        <f t="shared" si="15"/>
        <v>0</v>
      </c>
      <c r="J80" s="10">
        <f t="shared" si="15"/>
        <v>0</v>
      </c>
      <c r="K80" s="10">
        <f t="shared" si="15"/>
        <v>0</v>
      </c>
      <c r="L80" s="10">
        <f t="shared" si="15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5">
    <mergeCell ref="I14:J15"/>
    <mergeCell ref="A2:C2"/>
    <mergeCell ref="A4:C4"/>
    <mergeCell ref="A6:B6"/>
    <mergeCell ref="A8:B8"/>
  </mergeCells>
  <pageMargins left="0.2" right="0.2" top="1" bottom="0.25" header="0.3" footer="0.3"/>
  <pageSetup paperSize="5" scale="62" orientation="landscape" r:id="rId1"/>
  <headerFooter>
    <oddHeader>&amp;C&amp;"Times New Roman,Bold"Government of Guam 
Fiscal Year 2024
Agency Staffing Pattern
(CURRENT)&amp;R&amp;"Times New Roman,Bold"[BBMR SP-1]</oddHeader>
    <oddFooter>&amp;C2 - &amp;P</oddFooter>
  </headerFooter>
  <rowBreaks count="1" manualBreakCount="1">
    <brk id="45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8294E-2D38-4C9A-B4E4-C6C8195378CC}">
  <sheetPr>
    <tabColor theme="6"/>
    <pageSetUpPr fitToPage="1"/>
  </sheetPr>
  <dimension ref="A1:BV100"/>
  <sheetViews>
    <sheetView view="pageBreakPreview" topLeftCell="A7" zoomScale="160" zoomScaleNormal="100" zoomScaleSheetLayoutView="160" workbookViewId="0">
      <selection activeCell="D13" sqref="D13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18.77734375" style="9" customWidth="1"/>
    <col min="4" max="4" width="20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67"/>
      <c r="B1" s="367"/>
      <c r="C1" s="312"/>
      <c r="D1" s="312"/>
      <c r="E1" s="312"/>
      <c r="F1" s="271" t="s">
        <v>0</v>
      </c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3" t="s">
        <v>0</v>
      </c>
      <c r="T1" s="312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314"/>
      <c r="BF1" s="314"/>
      <c r="BG1" s="314"/>
      <c r="BH1" s="314"/>
      <c r="BI1" s="314"/>
      <c r="BJ1" s="314"/>
      <c r="BK1" s="314"/>
      <c r="BL1" s="314"/>
      <c r="BM1" s="314"/>
      <c r="BN1" s="314"/>
      <c r="BO1" s="314"/>
      <c r="BP1" s="314"/>
      <c r="BQ1" s="314"/>
      <c r="BR1" s="314"/>
      <c r="BS1" s="314"/>
      <c r="BT1" s="314"/>
      <c r="BU1" s="314"/>
      <c r="BV1" s="314"/>
    </row>
    <row r="2" spans="1:74" ht="12.75">
      <c r="A2" s="369" t="s">
        <v>1</v>
      </c>
      <c r="B2" s="369"/>
      <c r="C2" s="369"/>
      <c r="D2" s="313" t="s">
        <v>2</v>
      </c>
      <c r="E2" s="312"/>
      <c r="F2" s="313" t="s">
        <v>0</v>
      </c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314"/>
      <c r="BF2" s="314"/>
      <c r="BG2" s="314"/>
      <c r="BH2" s="314"/>
      <c r="BI2" s="314"/>
      <c r="BJ2" s="314"/>
      <c r="BK2" s="314"/>
      <c r="BL2" s="314"/>
      <c r="BM2" s="314"/>
      <c r="BN2" s="314"/>
      <c r="BO2" s="314"/>
      <c r="BP2" s="314"/>
      <c r="BQ2" s="314"/>
      <c r="BR2" s="314"/>
      <c r="BS2" s="314"/>
      <c r="BT2" s="314"/>
      <c r="BU2" s="314"/>
      <c r="BV2" s="314"/>
    </row>
    <row r="3" spans="1:74" ht="12.75">
      <c r="A3" s="368"/>
      <c r="B3" s="368"/>
      <c r="C3" s="313"/>
      <c r="D3" s="313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  <c r="S3" s="312"/>
      <c r="T3" s="312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314"/>
      <c r="BF3" s="314"/>
      <c r="BG3" s="314"/>
      <c r="BH3" s="314"/>
      <c r="BI3" s="314"/>
      <c r="BJ3" s="314"/>
      <c r="BK3" s="314"/>
      <c r="BL3" s="314"/>
      <c r="BM3" s="314"/>
      <c r="BN3" s="314"/>
      <c r="BO3" s="314"/>
      <c r="BP3" s="314"/>
      <c r="BQ3" s="314"/>
      <c r="BR3" s="314"/>
      <c r="BS3" s="314"/>
      <c r="BT3" s="314"/>
      <c r="BU3" s="314"/>
      <c r="BV3" s="314"/>
    </row>
    <row r="4" spans="1:74" ht="12.75">
      <c r="A4" s="369" t="s">
        <v>3</v>
      </c>
      <c r="B4" s="369"/>
      <c r="C4" s="369"/>
      <c r="D4" s="313" t="s">
        <v>4</v>
      </c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314"/>
      <c r="BF4" s="314"/>
      <c r="BG4" s="314"/>
      <c r="BH4" s="314"/>
      <c r="BI4" s="314"/>
      <c r="BJ4" s="314"/>
      <c r="BK4" s="314"/>
      <c r="BL4" s="314"/>
      <c r="BM4" s="314"/>
      <c r="BN4" s="314"/>
      <c r="BO4" s="314"/>
      <c r="BP4" s="314"/>
      <c r="BQ4" s="314"/>
      <c r="BR4" s="314"/>
      <c r="BS4" s="314"/>
      <c r="BT4" s="314"/>
      <c r="BU4" s="314"/>
      <c r="BV4" s="314"/>
    </row>
    <row r="5" spans="1:74" ht="12.75">
      <c r="A5" s="368"/>
      <c r="B5" s="368"/>
      <c r="C5" s="313"/>
      <c r="D5" s="313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314"/>
      <c r="BF5" s="314"/>
      <c r="BG5" s="314"/>
      <c r="BH5" s="314"/>
      <c r="BI5" s="314"/>
      <c r="BJ5" s="314"/>
      <c r="BK5" s="314"/>
      <c r="BL5" s="314"/>
      <c r="BM5" s="314"/>
      <c r="BN5" s="314"/>
      <c r="BO5" s="314"/>
      <c r="BP5" s="314"/>
      <c r="BQ5" s="314"/>
      <c r="BR5" s="314"/>
      <c r="BS5" s="314"/>
      <c r="BT5" s="314"/>
      <c r="BU5" s="314"/>
      <c r="BV5" s="314"/>
    </row>
    <row r="6" spans="1:74" ht="15">
      <c r="A6" s="369" t="s">
        <v>5</v>
      </c>
      <c r="B6" s="369"/>
      <c r="C6" s="313"/>
      <c r="D6" s="313" t="s">
        <v>186</v>
      </c>
      <c r="E6" s="312"/>
      <c r="F6" s="312"/>
      <c r="G6" s="312"/>
      <c r="H6" s="312"/>
      <c r="I6" s="312"/>
      <c r="J6" s="312"/>
      <c r="K6" s="312"/>
      <c r="L6" s="312"/>
      <c r="M6" s="272"/>
      <c r="N6" s="312"/>
      <c r="O6" s="312"/>
      <c r="P6" s="312"/>
      <c r="Q6" s="312"/>
      <c r="R6" s="312"/>
      <c r="S6" s="312"/>
      <c r="T6" s="312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314"/>
      <c r="BF6" s="314"/>
      <c r="BG6" s="314"/>
      <c r="BH6" s="314"/>
      <c r="BI6" s="314"/>
      <c r="BJ6" s="314"/>
      <c r="BK6" s="314"/>
      <c r="BL6" s="314"/>
      <c r="BM6" s="314"/>
      <c r="BN6" s="314"/>
      <c r="BO6" s="314"/>
      <c r="BP6" s="314"/>
      <c r="BQ6" s="314"/>
      <c r="BR6" s="314"/>
      <c r="BS6" s="314"/>
      <c r="BT6" s="314"/>
      <c r="BU6" s="314"/>
      <c r="BV6" s="314"/>
    </row>
    <row r="7" spans="1:74" ht="15">
      <c r="A7" s="368"/>
      <c r="B7" s="368"/>
      <c r="C7" s="313"/>
      <c r="D7" s="313"/>
      <c r="E7" s="312"/>
      <c r="F7" s="312"/>
      <c r="G7" s="312"/>
      <c r="H7" s="312"/>
      <c r="I7" s="312"/>
      <c r="J7" s="312"/>
      <c r="K7" s="312"/>
      <c r="L7" s="312"/>
      <c r="M7" s="272"/>
      <c r="N7" s="312"/>
      <c r="O7" s="312"/>
      <c r="P7" s="312"/>
      <c r="Q7" s="312"/>
      <c r="R7" s="312"/>
      <c r="S7" s="312"/>
      <c r="T7" s="312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314"/>
      <c r="BF7" s="314"/>
      <c r="BG7" s="314"/>
      <c r="BH7" s="314"/>
      <c r="BI7" s="314"/>
      <c r="BJ7" s="314"/>
      <c r="BK7" s="314"/>
      <c r="BL7" s="314"/>
      <c r="BM7" s="314"/>
      <c r="BN7" s="314"/>
      <c r="BO7" s="314"/>
      <c r="BP7" s="314"/>
      <c r="BQ7" s="314"/>
      <c r="BR7" s="314"/>
      <c r="BS7" s="314"/>
      <c r="BT7" s="314"/>
      <c r="BU7" s="314"/>
      <c r="BV7" s="314"/>
    </row>
    <row r="8" spans="1:74" ht="12.75">
      <c r="A8" s="369" t="s">
        <v>7</v>
      </c>
      <c r="B8" s="369"/>
      <c r="D8" s="122" t="s">
        <v>125</v>
      </c>
      <c r="E8" s="312" t="s">
        <v>187</v>
      </c>
      <c r="F8" s="312"/>
      <c r="G8" s="312"/>
      <c r="H8" s="312"/>
      <c r="I8" s="312"/>
      <c r="J8" s="312"/>
      <c r="K8" s="312"/>
      <c r="L8" s="273"/>
      <c r="M8" s="273"/>
      <c r="N8" s="273"/>
      <c r="O8" s="273"/>
      <c r="P8" s="273"/>
      <c r="Q8" s="273"/>
      <c r="R8" s="273"/>
      <c r="S8" s="273"/>
      <c r="T8" s="312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314"/>
      <c r="BF8" s="314"/>
      <c r="BG8" s="314"/>
      <c r="BH8" s="314"/>
      <c r="BI8" s="314"/>
      <c r="BJ8" s="314"/>
      <c r="BK8" s="314"/>
      <c r="BL8" s="314"/>
      <c r="BM8" s="314"/>
      <c r="BN8" s="314"/>
      <c r="BO8" s="314"/>
      <c r="BP8" s="314"/>
      <c r="BQ8" s="314"/>
      <c r="BR8" s="314"/>
      <c r="BS8" s="314"/>
      <c r="BT8" s="314"/>
      <c r="BU8" s="314"/>
      <c r="BV8" s="314"/>
    </row>
    <row r="9" spans="1:74" ht="15.75" thickBot="1">
      <c r="A9" s="367"/>
      <c r="B9" s="367"/>
      <c r="C9" s="312"/>
      <c r="D9" s="312"/>
      <c r="E9" s="312"/>
      <c r="F9" s="274"/>
      <c r="G9" s="274"/>
      <c r="H9" s="274"/>
      <c r="I9" s="274"/>
      <c r="J9" s="274"/>
      <c r="K9" s="312"/>
      <c r="L9" s="312" t="s">
        <v>0</v>
      </c>
      <c r="M9" s="312"/>
      <c r="N9" s="312"/>
      <c r="O9" s="312"/>
      <c r="P9" s="312"/>
      <c r="Q9" s="274"/>
      <c r="R9" s="274"/>
      <c r="S9" s="312"/>
      <c r="T9" s="312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314"/>
      <c r="BF9" s="314"/>
      <c r="BG9" s="314"/>
      <c r="BH9" s="314"/>
      <c r="BI9" s="314"/>
      <c r="BJ9" s="314"/>
      <c r="BK9" s="314"/>
      <c r="BL9" s="314"/>
      <c r="BM9" s="314"/>
      <c r="BN9" s="314"/>
      <c r="BO9" s="314"/>
      <c r="BP9" s="314"/>
      <c r="BQ9" s="314"/>
      <c r="BR9" s="314"/>
      <c r="BS9" s="314"/>
      <c r="BT9" s="314"/>
      <c r="BU9" s="314"/>
      <c r="BV9" s="314"/>
    </row>
    <row r="10" spans="1:74" ht="12.75" thickTop="1" thickBot="1">
      <c r="A10" s="3"/>
      <c r="B10" s="54" t="s">
        <v>10</v>
      </c>
      <c r="C10" s="55"/>
      <c r="D10" s="55"/>
      <c r="E10" s="55"/>
      <c r="F10" s="55"/>
      <c r="G10" s="55"/>
      <c r="H10" s="55"/>
      <c r="I10" s="55"/>
      <c r="J10" s="56"/>
      <c r="K10" s="3"/>
      <c r="L10" s="3"/>
      <c r="M10" s="3"/>
      <c r="N10" s="3"/>
      <c r="O10" s="3"/>
      <c r="P10" s="3"/>
      <c r="Q10" s="54" t="s">
        <v>10</v>
      </c>
      <c r="R10" s="56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12"/>
      <c r="B11" s="275"/>
      <c r="C11" s="312"/>
      <c r="D11" s="312"/>
      <c r="E11" s="312"/>
      <c r="F11" s="312"/>
      <c r="G11" s="312"/>
      <c r="H11" s="312"/>
      <c r="I11" s="312"/>
      <c r="J11" s="276"/>
      <c r="K11" s="312"/>
      <c r="L11" s="312"/>
      <c r="M11" s="312"/>
      <c r="N11" s="312"/>
      <c r="O11" s="312"/>
      <c r="P11" s="312"/>
      <c r="Q11" s="275"/>
      <c r="R11" s="276"/>
      <c r="S11" s="312"/>
      <c r="T11" s="312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314"/>
      <c r="BF11" s="314"/>
      <c r="BG11" s="314"/>
      <c r="BH11" s="314"/>
      <c r="BI11" s="314"/>
      <c r="BJ11" s="314"/>
      <c r="BK11" s="314"/>
      <c r="BL11" s="314"/>
      <c r="BM11" s="314"/>
      <c r="BN11" s="314"/>
      <c r="BO11" s="314"/>
      <c r="BP11" s="314"/>
      <c r="BQ11" s="314"/>
      <c r="BR11" s="314"/>
      <c r="BS11" s="314"/>
      <c r="BT11" s="314"/>
      <c r="BU11" s="314"/>
      <c r="BV11" s="314"/>
    </row>
    <row r="12" spans="1:74">
      <c r="A12" s="312"/>
      <c r="B12" s="277" t="s">
        <v>11</v>
      </c>
      <c r="C12" s="278" t="s">
        <v>12</v>
      </c>
      <c r="D12" s="273" t="s">
        <v>13</v>
      </c>
      <c r="E12" s="278" t="s">
        <v>14</v>
      </c>
      <c r="F12" s="273" t="s">
        <v>15</v>
      </c>
      <c r="G12" s="279" t="s">
        <v>16</v>
      </c>
      <c r="H12" s="279" t="s">
        <v>17</v>
      </c>
      <c r="I12" s="279" t="s">
        <v>18</v>
      </c>
      <c r="J12" s="280" t="s">
        <v>19</v>
      </c>
      <c r="K12" s="278" t="s">
        <v>20</v>
      </c>
      <c r="L12" s="278" t="s">
        <v>21</v>
      </c>
      <c r="M12" s="273" t="s">
        <v>22</v>
      </c>
      <c r="N12" s="273" t="s">
        <v>23</v>
      </c>
      <c r="O12" s="273" t="s">
        <v>24</v>
      </c>
      <c r="P12" s="273" t="s">
        <v>25</v>
      </c>
      <c r="Q12" s="281" t="s">
        <v>26</v>
      </c>
      <c r="R12" s="280" t="s">
        <v>27</v>
      </c>
      <c r="S12" s="281" t="s">
        <v>28</v>
      </c>
      <c r="T12" s="17" t="s">
        <v>29</v>
      </c>
      <c r="U12" s="17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314"/>
      <c r="BF12" s="314"/>
      <c r="BG12" s="314"/>
      <c r="BH12" s="314"/>
      <c r="BI12" s="314"/>
      <c r="BJ12" s="314"/>
      <c r="BK12" s="314"/>
      <c r="BL12" s="314"/>
      <c r="BM12" s="314"/>
      <c r="BN12" s="314"/>
      <c r="BO12" s="314"/>
      <c r="BP12" s="314"/>
      <c r="BQ12" s="314"/>
      <c r="BR12" s="314"/>
      <c r="BS12" s="314"/>
      <c r="BT12" s="314"/>
      <c r="BU12" s="314"/>
      <c r="BV12" s="314"/>
    </row>
    <row r="13" spans="1:74">
      <c r="A13" s="282"/>
      <c r="B13" s="283" t="s">
        <v>0</v>
      </c>
      <c r="C13" s="284"/>
      <c r="D13" s="285" t="s">
        <v>0</v>
      </c>
      <c r="E13" s="285" t="s">
        <v>0</v>
      </c>
      <c r="F13" s="285" t="s">
        <v>0</v>
      </c>
      <c r="G13" s="286"/>
      <c r="H13" s="286" t="s">
        <v>0</v>
      </c>
      <c r="I13" s="363" t="s">
        <v>30</v>
      </c>
      <c r="J13" s="364"/>
      <c r="K13" s="287" t="s">
        <v>0</v>
      </c>
      <c r="L13" s="282"/>
      <c r="M13" s="287"/>
      <c r="N13" s="287"/>
      <c r="O13" s="287" t="s">
        <v>31</v>
      </c>
      <c r="P13" s="287"/>
      <c r="Q13" s="288"/>
      <c r="R13" s="289"/>
      <c r="S13" s="290"/>
      <c r="T13" s="290"/>
      <c r="U13" s="291"/>
      <c r="V13" s="291"/>
      <c r="W13" s="291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314"/>
      <c r="BF13" s="314"/>
      <c r="BG13" s="314"/>
      <c r="BH13" s="314"/>
      <c r="BI13" s="314"/>
      <c r="BJ13" s="314"/>
      <c r="BK13" s="314"/>
      <c r="BL13" s="314"/>
      <c r="BM13" s="314"/>
      <c r="BN13" s="314"/>
      <c r="BO13" s="314"/>
      <c r="BP13" s="314"/>
      <c r="BQ13" s="314"/>
      <c r="BR13" s="314"/>
      <c r="BS13" s="314"/>
      <c r="BT13" s="314"/>
      <c r="BU13" s="314"/>
      <c r="BV13" s="314"/>
    </row>
    <row r="14" spans="1:74">
      <c r="A14" s="292"/>
      <c r="B14" s="293" t="s">
        <v>32</v>
      </c>
      <c r="C14" s="286" t="s">
        <v>32</v>
      </c>
      <c r="D14" s="286" t="s">
        <v>33</v>
      </c>
      <c r="E14" s="286" t="s">
        <v>127</v>
      </c>
      <c r="F14" s="286" t="s">
        <v>0</v>
      </c>
      <c r="G14" s="286"/>
      <c r="H14" s="286" t="s">
        <v>0</v>
      </c>
      <c r="I14" s="365"/>
      <c r="J14" s="366"/>
      <c r="K14" s="294" t="s">
        <v>35</v>
      </c>
      <c r="L14" s="295" t="s">
        <v>36</v>
      </c>
      <c r="M14" s="295" t="s">
        <v>37</v>
      </c>
      <c r="N14" s="295" t="s">
        <v>38</v>
      </c>
      <c r="O14" s="295" t="s">
        <v>39</v>
      </c>
      <c r="P14" s="282" t="s">
        <v>40</v>
      </c>
      <c r="Q14" s="283" t="s">
        <v>41</v>
      </c>
      <c r="R14" s="296" t="s">
        <v>42</v>
      </c>
      <c r="S14" s="290" t="s">
        <v>43</v>
      </c>
      <c r="T14" s="297" t="s">
        <v>44</v>
      </c>
      <c r="U14" s="291"/>
      <c r="V14" s="291"/>
      <c r="W14" s="291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314"/>
      <c r="BF14" s="314"/>
      <c r="BG14" s="314"/>
      <c r="BH14" s="314"/>
      <c r="BI14" s="314"/>
      <c r="BJ14" s="314"/>
      <c r="BK14" s="314"/>
      <c r="BL14" s="314"/>
      <c r="BM14" s="314"/>
      <c r="BN14" s="314"/>
      <c r="BO14" s="314"/>
      <c r="BP14" s="314"/>
      <c r="BQ14" s="314"/>
      <c r="BR14" s="314"/>
      <c r="BS14" s="314"/>
      <c r="BT14" s="314"/>
      <c r="BU14" s="314"/>
      <c r="BV14" s="314"/>
    </row>
    <row r="15" spans="1:74" ht="12" thickBot="1">
      <c r="A15" s="298" t="s">
        <v>45</v>
      </c>
      <c r="B15" s="299" t="s">
        <v>46</v>
      </c>
      <c r="C15" s="300" t="s">
        <v>47</v>
      </c>
      <c r="D15" s="300" t="s">
        <v>48</v>
      </c>
      <c r="E15" s="300" t="s">
        <v>49</v>
      </c>
      <c r="F15" s="300" t="s">
        <v>50</v>
      </c>
      <c r="G15" s="300" t="s">
        <v>51</v>
      </c>
      <c r="H15" s="300" t="s">
        <v>52</v>
      </c>
      <c r="I15" s="301" t="s">
        <v>53</v>
      </c>
      <c r="J15" s="302" t="s">
        <v>54</v>
      </c>
      <c r="K15" s="303" t="s">
        <v>55</v>
      </c>
      <c r="L15" s="112" t="s">
        <v>128</v>
      </c>
      <c r="M15" s="304" t="s">
        <v>129</v>
      </c>
      <c r="N15" s="304" t="s">
        <v>58</v>
      </c>
      <c r="O15" s="304" t="s">
        <v>59</v>
      </c>
      <c r="P15" s="298" t="s">
        <v>78</v>
      </c>
      <c r="Q15" s="299" t="s">
        <v>61</v>
      </c>
      <c r="R15" s="305" t="s">
        <v>61</v>
      </c>
      <c r="S15" s="303" t="s">
        <v>62</v>
      </c>
      <c r="T15" s="304" t="s">
        <v>63</v>
      </c>
      <c r="U15" s="291"/>
      <c r="V15" s="291"/>
      <c r="W15" s="291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314"/>
      <c r="BF15" s="314"/>
      <c r="BG15" s="314"/>
      <c r="BH15" s="314"/>
      <c r="BI15" s="314"/>
      <c r="BJ15" s="314"/>
      <c r="BK15" s="314"/>
      <c r="BL15" s="314"/>
      <c r="BM15" s="314"/>
      <c r="BN15" s="314"/>
      <c r="BO15" s="314"/>
      <c r="BP15" s="314"/>
      <c r="BQ15" s="314"/>
      <c r="BR15" s="314"/>
      <c r="BS15" s="314"/>
      <c r="BT15" s="314"/>
      <c r="BU15" s="314"/>
      <c r="BV15" s="314"/>
    </row>
    <row r="16" spans="1:74" ht="12" thickTop="1">
      <c r="A16" s="111">
        <v>1</v>
      </c>
      <c r="B16" s="321">
        <v>6003</v>
      </c>
      <c r="C16" s="112" t="s">
        <v>134</v>
      </c>
      <c r="D16" s="151" t="s">
        <v>188</v>
      </c>
      <c r="E16" s="111" t="s">
        <v>136</v>
      </c>
      <c r="F16" s="327">
        <v>101374</v>
      </c>
      <c r="G16" s="327">
        <v>0</v>
      </c>
      <c r="H16" s="328">
        <v>0</v>
      </c>
      <c r="I16" s="111"/>
      <c r="J16" s="328">
        <v>0</v>
      </c>
      <c r="K16" s="329">
        <f>(+F16+G16+H16+J16)</f>
        <v>101374</v>
      </c>
      <c r="L16" s="329">
        <f>ROUND((K17*0.3077),0)</f>
        <v>18893</v>
      </c>
      <c r="M16" s="148">
        <f>ROUNDUP((19.03*26),0)</f>
        <v>495</v>
      </c>
      <c r="N16" s="329">
        <v>0</v>
      </c>
      <c r="O16" s="148">
        <f t="shared" ref="O16:O19" si="0">ROUND((K16*0.0145),0)</f>
        <v>1470</v>
      </c>
      <c r="P16" s="148">
        <f>ROUND((7.19*26),0)</f>
        <v>187</v>
      </c>
      <c r="Q16" s="329">
        <f>ROUND((266.5*26),0)</f>
        <v>6929</v>
      </c>
      <c r="R16" s="329">
        <f>ROUND((15.15*26),0)</f>
        <v>394</v>
      </c>
      <c r="S16" s="148">
        <f>+L16+M16+N16+O16+P16+Q16+R16</f>
        <v>28368</v>
      </c>
      <c r="T16" s="148">
        <f>+K16+S16</f>
        <v>129742</v>
      </c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4"/>
    </row>
    <row r="17" spans="1:74" ht="21.75">
      <c r="A17" s="111">
        <f>A16+1</f>
        <v>2</v>
      </c>
      <c r="B17" s="322">
        <v>6063</v>
      </c>
      <c r="C17" s="150" t="s">
        <v>146</v>
      </c>
      <c r="D17" s="111" t="s">
        <v>189</v>
      </c>
      <c r="E17" s="111" t="s">
        <v>190</v>
      </c>
      <c r="F17" s="159">
        <v>61400</v>
      </c>
      <c r="G17" s="159">
        <v>0</v>
      </c>
      <c r="H17" s="121">
        <v>0</v>
      </c>
      <c r="I17" s="111"/>
      <c r="J17" s="121">
        <v>0</v>
      </c>
      <c r="K17" s="306">
        <f>(+F17+G17+H17+J17)</f>
        <v>61400</v>
      </c>
      <c r="L17" s="306">
        <f>ROUND((K17*0.3077),0)</f>
        <v>18893</v>
      </c>
      <c r="M17" s="14">
        <f>ROUNDUP((19.03*26),0)</f>
        <v>495</v>
      </c>
      <c r="N17" s="306">
        <v>0</v>
      </c>
      <c r="O17" s="14">
        <f t="shared" si="0"/>
        <v>890</v>
      </c>
      <c r="P17" s="14">
        <f>ROUND((7.19*26),0)</f>
        <v>187</v>
      </c>
      <c r="Q17" s="306">
        <f>ROUND((0*26),0)</f>
        <v>0</v>
      </c>
      <c r="R17" s="306">
        <f>ROUND((0*26),0)</f>
        <v>0</v>
      </c>
      <c r="S17" s="14">
        <f>+L17+M17+N17+O17+P17+Q17+R17</f>
        <v>20465</v>
      </c>
      <c r="T17" s="14">
        <f>+K17+S17</f>
        <v>81865</v>
      </c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314"/>
      <c r="BF17" s="314"/>
      <c r="BG17" s="314"/>
      <c r="BH17" s="314"/>
      <c r="BI17" s="314"/>
      <c r="BJ17" s="314"/>
      <c r="BK17" s="314"/>
      <c r="BL17" s="314"/>
      <c r="BM17" s="314"/>
      <c r="BN17" s="314"/>
      <c r="BO17" s="314"/>
      <c r="BP17" s="314"/>
      <c r="BQ17" s="314"/>
      <c r="BR17" s="314"/>
      <c r="BS17" s="314"/>
      <c r="BT17" s="314"/>
      <c r="BU17" s="314"/>
      <c r="BV17" s="314"/>
    </row>
    <row r="18" spans="1:74" s="320" customFormat="1" ht="32.25">
      <c r="A18" s="111">
        <f t="shared" ref="A18:A19" si="1">A17+1</f>
        <v>3</v>
      </c>
      <c r="B18" s="323">
        <v>6848</v>
      </c>
      <c r="C18" s="316" t="s">
        <v>191</v>
      </c>
      <c r="D18" s="316" t="s">
        <v>192</v>
      </c>
      <c r="E18" s="315" t="s">
        <v>110</v>
      </c>
      <c r="F18" s="317">
        <v>32355</v>
      </c>
      <c r="G18" s="317">
        <v>0</v>
      </c>
      <c r="H18" s="318">
        <v>0</v>
      </c>
      <c r="I18" s="315"/>
      <c r="J18" s="318">
        <v>0</v>
      </c>
      <c r="K18" s="306">
        <f t="shared" ref="K18:K19" si="2">(+F18+G18+H18+J18)</f>
        <v>32355</v>
      </c>
      <c r="L18" s="306">
        <f t="shared" ref="L18:L19" si="3">ROUND((K18*0.3077),0)</f>
        <v>9956</v>
      </c>
      <c r="M18" s="14">
        <f t="shared" ref="M18:M19" si="4">ROUNDUP((19.03*26),0)</f>
        <v>495</v>
      </c>
      <c r="N18" s="319">
        <v>0</v>
      </c>
      <c r="O18" s="14">
        <f t="shared" si="0"/>
        <v>469</v>
      </c>
      <c r="P18" s="14">
        <f t="shared" ref="P18:P19" si="5">ROUND((7.19*26),0)</f>
        <v>187</v>
      </c>
      <c r="Q18" s="319">
        <f>ROUND((153.62*26),0)</f>
        <v>3994</v>
      </c>
      <c r="R18" s="319">
        <f>ROUND((11.46*26),0)</f>
        <v>298</v>
      </c>
      <c r="S18" s="14">
        <f t="shared" ref="S18" si="6">+L18+M18+N18+O18+P18+Q18+R18</f>
        <v>15399</v>
      </c>
      <c r="T18" s="14">
        <f t="shared" ref="T18:T19" si="7">+K18+S18</f>
        <v>47754</v>
      </c>
      <c r="U18" s="260"/>
      <c r="V18" s="260"/>
      <c r="W18" s="260"/>
      <c r="X18" s="260"/>
      <c r="Y18" s="260"/>
      <c r="Z18" s="260"/>
      <c r="AA18" s="260"/>
      <c r="AB18" s="260"/>
      <c r="AC18" s="260"/>
      <c r="AD18" s="260"/>
      <c r="AE18" s="260"/>
      <c r="AF18" s="260"/>
      <c r="AG18" s="260"/>
      <c r="AH18" s="260"/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0"/>
      <c r="BA18" s="260"/>
      <c r="BB18" s="260"/>
      <c r="BC18" s="260"/>
      <c r="BD18" s="260"/>
      <c r="BE18" s="261"/>
      <c r="BF18" s="261"/>
      <c r="BG18" s="261"/>
      <c r="BH18" s="261"/>
      <c r="BI18" s="261"/>
      <c r="BJ18" s="261"/>
      <c r="BK18" s="261"/>
      <c r="BL18" s="261"/>
      <c r="BM18" s="261"/>
      <c r="BN18" s="261"/>
      <c r="BO18" s="261"/>
      <c r="BP18" s="261"/>
      <c r="BQ18" s="261"/>
      <c r="BR18" s="261"/>
      <c r="BS18" s="261"/>
      <c r="BT18" s="261"/>
      <c r="BU18" s="261"/>
      <c r="BV18" s="261"/>
    </row>
    <row r="19" spans="1:74" s="169" customFormat="1" ht="21.75">
      <c r="A19" s="111">
        <f t="shared" si="1"/>
        <v>4</v>
      </c>
      <c r="B19" s="322">
        <v>6163</v>
      </c>
      <c r="C19" s="151" t="s">
        <v>193</v>
      </c>
      <c r="D19" s="111" t="s">
        <v>194</v>
      </c>
      <c r="E19" s="111" t="s">
        <v>145</v>
      </c>
      <c r="F19" s="159">
        <v>41372</v>
      </c>
      <c r="G19" s="159">
        <v>0</v>
      </c>
      <c r="H19" s="121">
        <v>0</v>
      </c>
      <c r="I19" s="111"/>
      <c r="J19" s="121">
        <v>0</v>
      </c>
      <c r="K19" s="306">
        <f t="shared" si="2"/>
        <v>41372</v>
      </c>
      <c r="L19" s="306">
        <f t="shared" si="3"/>
        <v>12730</v>
      </c>
      <c r="M19" s="14">
        <f t="shared" si="4"/>
        <v>495</v>
      </c>
      <c r="N19" s="306">
        <v>0</v>
      </c>
      <c r="O19" s="14">
        <f t="shared" si="0"/>
        <v>600</v>
      </c>
      <c r="P19" s="14">
        <f t="shared" si="5"/>
        <v>187</v>
      </c>
      <c r="Q19" s="306">
        <f>ROUND((266.5*26),0)</f>
        <v>6929</v>
      </c>
      <c r="R19" s="306">
        <f>ROUND((15.15*26),0)</f>
        <v>394</v>
      </c>
      <c r="S19" s="14">
        <f>+L19+M19+N19+O19+P19+Q19+R19</f>
        <v>21335</v>
      </c>
      <c r="T19" s="14">
        <f t="shared" si="7"/>
        <v>62707</v>
      </c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314"/>
      <c r="BF19" s="314"/>
      <c r="BG19" s="314"/>
      <c r="BH19" s="314"/>
      <c r="BI19" s="314"/>
      <c r="BJ19" s="314"/>
      <c r="BK19" s="314"/>
      <c r="BL19" s="314"/>
      <c r="BM19" s="314"/>
      <c r="BN19" s="314"/>
      <c r="BO19" s="314"/>
      <c r="BP19" s="314"/>
      <c r="BQ19" s="314"/>
      <c r="BR19" s="314"/>
      <c r="BS19" s="314"/>
      <c r="BT19" s="314"/>
      <c r="BU19" s="314"/>
      <c r="BV19" s="314"/>
    </row>
    <row r="20" spans="1:74" ht="12.75">
      <c r="A20" s="111"/>
      <c r="B20" s="324" t="s">
        <v>70</v>
      </c>
      <c r="C20" s="307" t="s">
        <v>70</v>
      </c>
      <c r="D20" s="234" t="s">
        <v>70</v>
      </c>
      <c r="E20" s="234" t="s">
        <v>70</v>
      </c>
      <c r="F20" s="330">
        <f>SUM(F16:F19)</f>
        <v>236501</v>
      </c>
      <c r="G20" s="330">
        <f t="shared" ref="G20:H20" si="8">SUM(G16:G19)</f>
        <v>0</v>
      </c>
      <c r="H20" s="330">
        <f t="shared" si="8"/>
        <v>0</v>
      </c>
      <c r="I20" s="234" t="s">
        <v>70</v>
      </c>
      <c r="J20" s="330">
        <f>SUM(J16:J19)</f>
        <v>0</v>
      </c>
      <c r="K20" s="330">
        <f t="shared" ref="K20:S20" si="9">SUM(K16:K19)</f>
        <v>236501</v>
      </c>
      <c r="L20" s="330">
        <f t="shared" si="9"/>
        <v>60472</v>
      </c>
      <c r="M20" s="330">
        <f t="shared" si="9"/>
        <v>1980</v>
      </c>
      <c r="N20" s="330">
        <f t="shared" si="9"/>
        <v>0</v>
      </c>
      <c r="O20" s="330">
        <f t="shared" si="9"/>
        <v>3429</v>
      </c>
      <c r="P20" s="330">
        <f t="shared" si="9"/>
        <v>748</v>
      </c>
      <c r="Q20" s="330">
        <f t="shared" si="9"/>
        <v>17852</v>
      </c>
      <c r="R20" s="330">
        <f t="shared" si="9"/>
        <v>1086</v>
      </c>
      <c r="S20" s="330">
        <f t="shared" si="9"/>
        <v>85567</v>
      </c>
      <c r="T20" s="330">
        <f>SUM(T16:T19)</f>
        <v>322068</v>
      </c>
      <c r="U20" s="308"/>
      <c r="V20" s="308"/>
      <c r="W20" s="308"/>
      <c r="X20" s="308"/>
      <c r="Y20" s="308"/>
      <c r="Z20" s="308"/>
      <c r="AA20" s="308"/>
      <c r="AB20" s="308"/>
      <c r="AC20" s="308"/>
      <c r="AD20" s="308"/>
      <c r="AE20" s="308"/>
      <c r="AF20" s="308"/>
      <c r="AG20" s="308"/>
      <c r="AH20" s="308"/>
      <c r="AI20" s="308"/>
      <c r="AJ20" s="308"/>
      <c r="AK20" s="308"/>
      <c r="AL20" s="308"/>
      <c r="AM20" s="308"/>
      <c r="AN20" s="308"/>
      <c r="AO20" s="308"/>
      <c r="AP20" s="308"/>
      <c r="AQ20" s="308"/>
      <c r="AR20" s="308"/>
      <c r="AS20" s="308"/>
      <c r="AT20" s="308"/>
      <c r="AU20" s="308"/>
      <c r="AV20" s="308"/>
      <c r="AW20" s="308"/>
      <c r="AX20" s="308"/>
      <c r="AY20" s="308"/>
      <c r="AZ20" s="308"/>
      <c r="BA20" s="308"/>
      <c r="BB20" s="308"/>
      <c r="BC20" s="308"/>
      <c r="BD20" s="308"/>
      <c r="BE20" s="308"/>
      <c r="BF20" s="308"/>
      <c r="BG20" s="308"/>
      <c r="BH20" s="308"/>
      <c r="BI20" s="308"/>
      <c r="BJ20" s="308"/>
      <c r="BK20" s="308"/>
      <c r="BL20" s="308"/>
      <c r="BM20" s="308"/>
      <c r="BN20" s="308"/>
      <c r="BO20" s="308"/>
      <c r="BP20" s="308"/>
      <c r="BQ20" s="308"/>
      <c r="BR20" s="308"/>
      <c r="BS20" s="308"/>
      <c r="BT20" s="308"/>
      <c r="BU20" s="308"/>
      <c r="BV20" s="200"/>
    </row>
    <row r="21" spans="1:74">
      <c r="A21" s="111"/>
      <c r="B21" s="322"/>
      <c r="C21" s="132"/>
      <c r="D21" s="133"/>
      <c r="E21" s="111"/>
      <c r="F21" s="159"/>
      <c r="G21" s="159"/>
      <c r="H21" s="121"/>
      <c r="I21" s="111"/>
      <c r="J21" s="121"/>
      <c r="K21" s="306"/>
      <c r="L21" s="306"/>
      <c r="M21" s="306"/>
      <c r="N21" s="306"/>
      <c r="O21" s="306"/>
      <c r="P21" s="306"/>
      <c r="Q21" s="306"/>
      <c r="R21" s="306"/>
      <c r="S21" s="306"/>
      <c r="T21" s="306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314"/>
      <c r="BF21" s="314"/>
      <c r="BG21" s="314"/>
      <c r="BH21" s="314"/>
      <c r="BI21" s="314"/>
      <c r="BJ21" s="314"/>
      <c r="BK21" s="314"/>
      <c r="BL21" s="314"/>
      <c r="BM21" s="314"/>
      <c r="BN21" s="314"/>
      <c r="BO21" s="314"/>
      <c r="BP21" s="314"/>
      <c r="BQ21" s="314"/>
      <c r="BR21" s="314"/>
      <c r="BS21" s="314"/>
      <c r="BT21" s="314"/>
      <c r="BU21" s="314"/>
      <c r="BV21" s="314"/>
    </row>
    <row r="22" spans="1:74">
      <c r="A22" s="111"/>
      <c r="B22" s="325"/>
      <c r="C22" s="371" t="s">
        <v>150</v>
      </c>
      <c r="D22" s="372"/>
      <c r="E22" s="131"/>
      <c r="F22" s="159"/>
      <c r="G22" s="159"/>
      <c r="H22" s="121"/>
      <c r="I22" s="111"/>
      <c r="J22" s="121"/>
      <c r="K22" s="306"/>
      <c r="L22" s="306"/>
      <c r="M22" s="306"/>
      <c r="N22" s="306"/>
      <c r="O22" s="306"/>
      <c r="P22" s="306"/>
      <c r="Q22" s="306"/>
      <c r="R22" s="306"/>
      <c r="S22" s="306"/>
      <c r="T22" s="306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314"/>
      <c r="BF22" s="314"/>
      <c r="BG22" s="314"/>
      <c r="BH22" s="314"/>
      <c r="BI22" s="314"/>
      <c r="BJ22" s="314"/>
      <c r="BK22" s="314"/>
      <c r="BL22" s="314"/>
      <c r="BM22" s="314"/>
      <c r="BN22" s="314"/>
      <c r="BO22" s="314"/>
      <c r="BP22" s="314"/>
      <c r="BQ22" s="314"/>
      <c r="BR22" s="314"/>
      <c r="BS22" s="314"/>
      <c r="BT22" s="314"/>
      <c r="BU22" s="314"/>
      <c r="BV22" s="314"/>
    </row>
    <row r="23" spans="1:74">
      <c r="A23" s="111">
        <v>1</v>
      </c>
      <c r="B23" s="326">
        <v>6005</v>
      </c>
      <c r="C23" s="151" t="s">
        <v>195</v>
      </c>
      <c r="D23" s="111" t="s">
        <v>65</v>
      </c>
      <c r="E23" s="131" t="s">
        <v>105</v>
      </c>
      <c r="F23" s="328">
        <v>0</v>
      </c>
      <c r="G23" s="328">
        <v>0</v>
      </c>
      <c r="H23" s="328">
        <v>0</v>
      </c>
      <c r="I23" s="111"/>
      <c r="J23" s="328">
        <v>0</v>
      </c>
      <c r="K23" s="329">
        <f>(+F23+G23+H23+J23)</f>
        <v>0</v>
      </c>
      <c r="L23" s="329">
        <f>ROUND((K24*0.3077),0)</f>
        <v>0</v>
      </c>
      <c r="M23" s="148">
        <v>0</v>
      </c>
      <c r="N23" s="329">
        <v>0</v>
      </c>
      <c r="O23" s="148">
        <f>ROUND((K23*0.0145),0)</f>
        <v>0</v>
      </c>
      <c r="P23" s="329">
        <v>0</v>
      </c>
      <c r="Q23" s="329">
        <v>0</v>
      </c>
      <c r="R23" s="329">
        <v>0</v>
      </c>
      <c r="S23" s="148">
        <f>+L23+M23+N23+O23+P23+Q23+R23</f>
        <v>0</v>
      </c>
      <c r="T23" s="148">
        <f>+K23+S23</f>
        <v>0</v>
      </c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314"/>
      <c r="BF23" s="314"/>
      <c r="BG23" s="314"/>
      <c r="BH23" s="314"/>
      <c r="BI23" s="314"/>
      <c r="BJ23" s="314"/>
      <c r="BK23" s="314"/>
      <c r="BL23" s="314"/>
      <c r="BM23" s="314"/>
      <c r="BN23" s="314"/>
      <c r="BO23" s="314"/>
      <c r="BP23" s="314"/>
      <c r="BQ23" s="314"/>
      <c r="BR23" s="314"/>
      <c r="BS23" s="314"/>
      <c r="BT23" s="314"/>
      <c r="BU23" s="314"/>
      <c r="BV23" s="314"/>
    </row>
    <row r="24" spans="1:74">
      <c r="A24" s="111">
        <f>A23+1</f>
        <v>2</v>
      </c>
      <c r="B24" s="325">
        <v>6814</v>
      </c>
      <c r="C24" s="151" t="s">
        <v>196</v>
      </c>
      <c r="D24" s="151" t="s">
        <v>197</v>
      </c>
      <c r="E24" s="131" t="s">
        <v>145</v>
      </c>
      <c r="F24" s="159">
        <v>0</v>
      </c>
      <c r="G24" s="159">
        <v>0</v>
      </c>
      <c r="H24" s="121">
        <v>0</v>
      </c>
      <c r="I24" s="111"/>
      <c r="J24" s="121">
        <v>0</v>
      </c>
      <c r="K24" s="306">
        <f>(+F24+G24+H24+J24)</f>
        <v>0</v>
      </c>
      <c r="L24" s="306">
        <f>ROUND((K24*0.3077),0)</f>
        <v>0</v>
      </c>
      <c r="M24" s="14">
        <v>0</v>
      </c>
      <c r="N24" s="306">
        <v>0</v>
      </c>
      <c r="O24" s="14">
        <f t="shared" ref="O24:O31" si="10">ROUND((K24*0.0145),0)</f>
        <v>0</v>
      </c>
      <c r="P24" s="306">
        <v>0</v>
      </c>
      <c r="Q24" s="306">
        <v>0</v>
      </c>
      <c r="R24" s="306">
        <v>0</v>
      </c>
      <c r="S24" s="14">
        <f>+L24+M24+N24+O24+P24+Q24+R24</f>
        <v>0</v>
      </c>
      <c r="T24" s="14">
        <f t="shared" ref="T24:T31" si="11">+K24+S24</f>
        <v>0</v>
      </c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314"/>
      <c r="BF24" s="314"/>
      <c r="BG24" s="314"/>
      <c r="BH24" s="314"/>
      <c r="BI24" s="314"/>
      <c r="BJ24" s="314"/>
      <c r="BK24" s="314"/>
      <c r="BL24" s="314"/>
      <c r="BM24" s="314"/>
      <c r="BN24" s="314"/>
      <c r="BO24" s="314"/>
      <c r="BP24" s="314"/>
      <c r="BQ24" s="314"/>
      <c r="BR24" s="314"/>
      <c r="BS24" s="314"/>
      <c r="BT24" s="314"/>
      <c r="BU24" s="314"/>
      <c r="BV24" s="314"/>
    </row>
    <row r="25" spans="1:74" ht="21.75">
      <c r="A25" s="111">
        <f t="shared" ref="A25:A31" si="12">A24+1</f>
        <v>3</v>
      </c>
      <c r="B25" s="325">
        <v>6004</v>
      </c>
      <c r="C25" s="151" t="s">
        <v>198</v>
      </c>
      <c r="D25" s="111" t="s">
        <v>65</v>
      </c>
      <c r="E25" s="131" t="s">
        <v>110</v>
      </c>
      <c r="F25" s="159">
        <v>0</v>
      </c>
      <c r="G25" s="159">
        <v>0</v>
      </c>
      <c r="H25" s="121">
        <v>0</v>
      </c>
      <c r="I25" s="111"/>
      <c r="J25" s="121">
        <v>0</v>
      </c>
      <c r="K25" s="306">
        <f t="shared" ref="K25:K31" si="13">(+F25+G25+H25+J25)</f>
        <v>0</v>
      </c>
      <c r="L25" s="306">
        <f t="shared" ref="L25:L30" si="14">ROUND((K25*0.3077),0)</f>
        <v>0</v>
      </c>
      <c r="M25" s="306">
        <v>0</v>
      </c>
      <c r="N25" s="306">
        <v>0</v>
      </c>
      <c r="O25" s="14">
        <f t="shared" si="10"/>
        <v>0</v>
      </c>
      <c r="P25" s="306">
        <v>0</v>
      </c>
      <c r="Q25" s="306">
        <v>0</v>
      </c>
      <c r="R25" s="306">
        <v>0</v>
      </c>
      <c r="S25" s="14">
        <f t="shared" ref="S25:S31" si="15">+L25+M25+N25+O25+P25+Q25+R25</f>
        <v>0</v>
      </c>
      <c r="T25" s="14">
        <f t="shared" si="11"/>
        <v>0</v>
      </c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314"/>
      <c r="BF25" s="314"/>
      <c r="BG25" s="314"/>
      <c r="BH25" s="314"/>
      <c r="BI25" s="314"/>
      <c r="BJ25" s="314"/>
      <c r="BK25" s="314"/>
      <c r="BL25" s="314"/>
      <c r="BM25" s="314"/>
      <c r="BN25" s="314"/>
      <c r="BO25" s="314"/>
      <c r="BP25" s="314"/>
      <c r="BQ25" s="314"/>
      <c r="BR25" s="314"/>
      <c r="BS25" s="314"/>
      <c r="BT25" s="314"/>
      <c r="BU25" s="314"/>
      <c r="BV25" s="314"/>
    </row>
    <row r="26" spans="1:74" ht="21.75">
      <c r="A26" s="111">
        <f t="shared" si="12"/>
        <v>4</v>
      </c>
      <c r="B26" s="325">
        <v>6006</v>
      </c>
      <c r="C26" s="151" t="s">
        <v>198</v>
      </c>
      <c r="D26" s="111" t="s">
        <v>65</v>
      </c>
      <c r="E26" s="131" t="s">
        <v>110</v>
      </c>
      <c r="F26" s="159">
        <v>0</v>
      </c>
      <c r="G26" s="159">
        <v>0</v>
      </c>
      <c r="H26" s="121">
        <v>0</v>
      </c>
      <c r="I26" s="111"/>
      <c r="J26" s="121">
        <v>0</v>
      </c>
      <c r="K26" s="306">
        <f t="shared" si="13"/>
        <v>0</v>
      </c>
      <c r="L26" s="306">
        <f t="shared" si="14"/>
        <v>0</v>
      </c>
      <c r="M26" s="306">
        <v>0</v>
      </c>
      <c r="N26" s="306">
        <v>0</v>
      </c>
      <c r="O26" s="14">
        <f t="shared" si="10"/>
        <v>0</v>
      </c>
      <c r="P26" s="306">
        <v>0</v>
      </c>
      <c r="Q26" s="306">
        <v>0</v>
      </c>
      <c r="R26" s="306">
        <v>0</v>
      </c>
      <c r="S26" s="14">
        <f t="shared" si="15"/>
        <v>0</v>
      </c>
      <c r="T26" s="14">
        <f t="shared" si="11"/>
        <v>0</v>
      </c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314"/>
      <c r="BF26" s="314"/>
      <c r="BG26" s="314"/>
      <c r="BH26" s="314"/>
      <c r="BI26" s="314"/>
      <c r="BJ26" s="314"/>
      <c r="BK26" s="314"/>
      <c r="BL26" s="314"/>
      <c r="BM26" s="314"/>
      <c r="BN26" s="314"/>
      <c r="BO26" s="314"/>
      <c r="BP26" s="314"/>
      <c r="BQ26" s="314"/>
      <c r="BR26" s="314"/>
      <c r="BS26" s="314"/>
      <c r="BT26" s="314"/>
      <c r="BU26" s="314"/>
      <c r="BV26" s="314"/>
    </row>
    <row r="27" spans="1:74">
      <c r="A27" s="111">
        <f t="shared" si="12"/>
        <v>5</v>
      </c>
      <c r="B27" s="325">
        <v>6099</v>
      </c>
      <c r="C27" s="151" t="s">
        <v>199</v>
      </c>
      <c r="D27" s="111" t="s">
        <v>65</v>
      </c>
      <c r="E27" s="131" t="s">
        <v>112</v>
      </c>
      <c r="F27" s="159">
        <v>0</v>
      </c>
      <c r="G27" s="159">
        <v>0</v>
      </c>
      <c r="H27" s="121">
        <v>0</v>
      </c>
      <c r="I27" s="111"/>
      <c r="J27" s="121">
        <v>0</v>
      </c>
      <c r="K27" s="306">
        <f t="shared" si="13"/>
        <v>0</v>
      </c>
      <c r="L27" s="306">
        <f t="shared" si="14"/>
        <v>0</v>
      </c>
      <c r="M27" s="306">
        <v>0</v>
      </c>
      <c r="N27" s="306">
        <v>0</v>
      </c>
      <c r="O27" s="14">
        <f t="shared" si="10"/>
        <v>0</v>
      </c>
      <c r="P27" s="306">
        <v>0</v>
      </c>
      <c r="Q27" s="306">
        <v>0</v>
      </c>
      <c r="R27" s="306">
        <v>0</v>
      </c>
      <c r="S27" s="14">
        <f t="shared" si="15"/>
        <v>0</v>
      </c>
      <c r="T27" s="14">
        <f t="shared" si="11"/>
        <v>0</v>
      </c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314"/>
      <c r="BF27" s="314"/>
      <c r="BG27" s="314"/>
      <c r="BH27" s="314"/>
      <c r="BI27" s="314"/>
      <c r="BJ27" s="314"/>
      <c r="BK27" s="314"/>
      <c r="BL27" s="314"/>
      <c r="BM27" s="314"/>
      <c r="BN27" s="314"/>
      <c r="BO27" s="314"/>
      <c r="BP27" s="314"/>
      <c r="BQ27" s="314"/>
      <c r="BR27" s="314"/>
      <c r="BS27" s="314"/>
      <c r="BT27" s="314"/>
      <c r="BU27" s="314"/>
      <c r="BV27" s="314"/>
    </row>
    <row r="28" spans="1:74">
      <c r="A28" s="111">
        <f t="shared" si="12"/>
        <v>6</v>
      </c>
      <c r="B28" s="325">
        <v>6935</v>
      </c>
      <c r="C28" s="151" t="s">
        <v>200</v>
      </c>
      <c r="D28" s="111" t="s">
        <v>65</v>
      </c>
      <c r="E28" s="131" t="s">
        <v>110</v>
      </c>
      <c r="F28" s="159">
        <v>0</v>
      </c>
      <c r="G28" s="159">
        <v>0</v>
      </c>
      <c r="H28" s="121">
        <v>0</v>
      </c>
      <c r="I28" s="111"/>
      <c r="J28" s="121">
        <v>0</v>
      </c>
      <c r="K28" s="306">
        <f t="shared" si="13"/>
        <v>0</v>
      </c>
      <c r="L28" s="306">
        <f t="shared" si="14"/>
        <v>0</v>
      </c>
      <c r="M28" s="306">
        <v>0</v>
      </c>
      <c r="N28" s="306">
        <v>0</v>
      </c>
      <c r="O28" s="14">
        <f t="shared" si="10"/>
        <v>0</v>
      </c>
      <c r="P28" s="306">
        <v>0</v>
      </c>
      <c r="Q28" s="306">
        <v>0</v>
      </c>
      <c r="R28" s="306">
        <v>0</v>
      </c>
      <c r="S28" s="14">
        <f t="shared" si="15"/>
        <v>0</v>
      </c>
      <c r="T28" s="14">
        <f t="shared" si="11"/>
        <v>0</v>
      </c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314"/>
      <c r="BF28" s="314"/>
      <c r="BG28" s="314"/>
      <c r="BH28" s="314"/>
      <c r="BI28" s="314"/>
      <c r="BJ28" s="314"/>
      <c r="BK28" s="314"/>
      <c r="BL28" s="314"/>
      <c r="BM28" s="314"/>
      <c r="BN28" s="314"/>
      <c r="BO28" s="314"/>
      <c r="BP28" s="314"/>
      <c r="BQ28" s="314"/>
      <c r="BR28" s="314"/>
      <c r="BS28" s="314"/>
      <c r="BT28" s="314"/>
      <c r="BU28" s="314"/>
      <c r="BV28" s="314"/>
    </row>
    <row r="29" spans="1:74">
      <c r="A29" s="111">
        <f t="shared" si="12"/>
        <v>7</v>
      </c>
      <c r="B29" s="325">
        <v>6950</v>
      </c>
      <c r="C29" s="151" t="s">
        <v>201</v>
      </c>
      <c r="D29" s="111" t="s">
        <v>65</v>
      </c>
      <c r="E29" s="131" t="s">
        <v>142</v>
      </c>
      <c r="F29" s="159">
        <v>0</v>
      </c>
      <c r="G29" s="159">
        <v>0</v>
      </c>
      <c r="H29" s="121">
        <v>0</v>
      </c>
      <c r="I29" s="111"/>
      <c r="J29" s="121">
        <v>0</v>
      </c>
      <c r="K29" s="306">
        <f t="shared" si="13"/>
        <v>0</v>
      </c>
      <c r="L29" s="306">
        <f t="shared" si="14"/>
        <v>0</v>
      </c>
      <c r="M29" s="306">
        <v>0</v>
      </c>
      <c r="N29" s="306">
        <v>0</v>
      </c>
      <c r="O29" s="14">
        <f t="shared" si="10"/>
        <v>0</v>
      </c>
      <c r="P29" s="306">
        <v>0</v>
      </c>
      <c r="Q29" s="306">
        <v>0</v>
      </c>
      <c r="R29" s="306">
        <v>0</v>
      </c>
      <c r="S29" s="14">
        <f t="shared" si="15"/>
        <v>0</v>
      </c>
      <c r="T29" s="14">
        <f t="shared" si="11"/>
        <v>0</v>
      </c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314"/>
      <c r="BF29" s="314"/>
      <c r="BG29" s="314"/>
      <c r="BH29" s="314"/>
      <c r="BI29" s="314"/>
      <c r="BJ29" s="314"/>
      <c r="BK29" s="314"/>
      <c r="BL29" s="314"/>
      <c r="BM29" s="314"/>
      <c r="BN29" s="314"/>
      <c r="BO29" s="314"/>
      <c r="BP29" s="314"/>
      <c r="BQ29" s="314"/>
      <c r="BR29" s="314"/>
      <c r="BS29" s="314"/>
      <c r="BT29" s="314"/>
      <c r="BU29" s="314"/>
      <c r="BV29" s="314"/>
    </row>
    <row r="30" spans="1:74">
      <c r="A30" s="111">
        <f t="shared" si="12"/>
        <v>8</v>
      </c>
      <c r="B30" s="325">
        <v>6034</v>
      </c>
      <c r="C30" s="151" t="s">
        <v>156</v>
      </c>
      <c r="D30" s="151" t="s">
        <v>202</v>
      </c>
      <c r="E30" s="131" t="s">
        <v>157</v>
      </c>
      <c r="F30" s="159">
        <v>0</v>
      </c>
      <c r="G30" s="159">
        <v>0</v>
      </c>
      <c r="H30" s="121">
        <v>0</v>
      </c>
      <c r="I30" s="111"/>
      <c r="J30" s="121">
        <v>0</v>
      </c>
      <c r="K30" s="306">
        <f t="shared" si="13"/>
        <v>0</v>
      </c>
      <c r="L30" s="306">
        <f t="shared" si="14"/>
        <v>0</v>
      </c>
      <c r="M30" s="306">
        <v>0</v>
      </c>
      <c r="N30" s="306">
        <v>0</v>
      </c>
      <c r="O30" s="14">
        <f t="shared" si="10"/>
        <v>0</v>
      </c>
      <c r="P30" s="306">
        <v>0</v>
      </c>
      <c r="Q30" s="306">
        <v>0</v>
      </c>
      <c r="R30" s="306">
        <v>0</v>
      </c>
      <c r="S30" s="14">
        <f t="shared" si="15"/>
        <v>0</v>
      </c>
      <c r="T30" s="14">
        <f t="shared" si="11"/>
        <v>0</v>
      </c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314"/>
      <c r="BF30" s="314"/>
      <c r="BG30" s="314"/>
      <c r="BH30" s="314"/>
      <c r="BI30" s="314"/>
      <c r="BJ30" s="314"/>
      <c r="BK30" s="314"/>
      <c r="BL30" s="314"/>
      <c r="BM30" s="314"/>
      <c r="BN30" s="314"/>
      <c r="BO30" s="314"/>
      <c r="BP30" s="314"/>
      <c r="BQ30" s="314"/>
      <c r="BR30" s="314"/>
      <c r="BS30" s="314"/>
      <c r="BT30" s="314"/>
      <c r="BU30" s="314"/>
      <c r="BV30" s="314"/>
    </row>
    <row r="31" spans="1:74">
      <c r="A31" s="111">
        <f t="shared" si="12"/>
        <v>9</v>
      </c>
      <c r="B31" s="322">
        <v>6416</v>
      </c>
      <c r="C31" s="151" t="s">
        <v>203</v>
      </c>
      <c r="D31" s="111" t="s">
        <v>204</v>
      </c>
      <c r="E31" s="111" t="s">
        <v>145</v>
      </c>
      <c r="F31" s="159">
        <v>0</v>
      </c>
      <c r="G31" s="159">
        <v>0</v>
      </c>
      <c r="H31" s="121">
        <v>0</v>
      </c>
      <c r="I31" s="111"/>
      <c r="J31" s="121">
        <v>0</v>
      </c>
      <c r="K31" s="306">
        <f t="shared" si="13"/>
        <v>0</v>
      </c>
      <c r="L31" s="306">
        <f>ROUND((K31*0.3077),0)</f>
        <v>0</v>
      </c>
      <c r="M31" s="306">
        <v>0</v>
      </c>
      <c r="N31" s="306">
        <v>0</v>
      </c>
      <c r="O31" s="14">
        <f t="shared" si="10"/>
        <v>0</v>
      </c>
      <c r="P31" s="306">
        <v>0</v>
      </c>
      <c r="Q31" s="306">
        <v>0</v>
      </c>
      <c r="R31" s="306">
        <v>0</v>
      </c>
      <c r="S31" s="14">
        <f t="shared" si="15"/>
        <v>0</v>
      </c>
      <c r="T31" s="14">
        <f t="shared" si="11"/>
        <v>0</v>
      </c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314"/>
      <c r="BF31" s="314"/>
      <c r="BG31" s="314"/>
      <c r="BH31" s="314"/>
      <c r="BI31" s="314"/>
      <c r="BJ31" s="314"/>
      <c r="BK31" s="314"/>
      <c r="BL31" s="314"/>
      <c r="BM31" s="314"/>
      <c r="BN31" s="314"/>
      <c r="BO31" s="314"/>
      <c r="BP31" s="314"/>
      <c r="BQ31" s="314"/>
      <c r="BR31" s="314"/>
      <c r="BS31" s="314"/>
      <c r="BT31" s="314"/>
      <c r="BU31" s="314"/>
      <c r="BV31" s="314"/>
    </row>
    <row r="32" spans="1:74" s="169" customFormat="1" ht="12.75">
      <c r="A32" s="111"/>
      <c r="B32" s="307" t="s">
        <v>70</v>
      </c>
      <c r="C32" s="307" t="s">
        <v>70</v>
      </c>
      <c r="D32" s="234" t="s">
        <v>70</v>
      </c>
      <c r="E32" s="234" t="s">
        <v>70</v>
      </c>
      <c r="F32" s="330">
        <f>SUM(F23:F31)</f>
        <v>0</v>
      </c>
      <c r="G32" s="330">
        <f t="shared" ref="G32:H32" si="16">SUM(G23:G31)</f>
        <v>0</v>
      </c>
      <c r="H32" s="330">
        <f t="shared" si="16"/>
        <v>0</v>
      </c>
      <c r="I32" s="234" t="s">
        <v>70</v>
      </c>
      <c r="J32" s="330">
        <f>SUM(J23:J31)</f>
        <v>0</v>
      </c>
      <c r="K32" s="330">
        <f t="shared" ref="K32:S32" si="17">SUM(K23:K31)</f>
        <v>0</v>
      </c>
      <c r="L32" s="330">
        <f t="shared" si="17"/>
        <v>0</v>
      </c>
      <c r="M32" s="330">
        <f t="shared" si="17"/>
        <v>0</v>
      </c>
      <c r="N32" s="330">
        <f t="shared" si="17"/>
        <v>0</v>
      </c>
      <c r="O32" s="330">
        <f t="shared" si="17"/>
        <v>0</v>
      </c>
      <c r="P32" s="330">
        <f t="shared" si="17"/>
        <v>0</v>
      </c>
      <c r="Q32" s="330">
        <f t="shared" si="17"/>
        <v>0</v>
      </c>
      <c r="R32" s="330">
        <f t="shared" si="17"/>
        <v>0</v>
      </c>
      <c r="S32" s="330">
        <f t="shared" si="17"/>
        <v>0</v>
      </c>
      <c r="T32" s="330">
        <f>SUM(T23:T31)</f>
        <v>0</v>
      </c>
      <c r="U32" s="308"/>
      <c r="V32" s="308"/>
      <c r="W32" s="308"/>
      <c r="X32" s="308"/>
      <c r="Y32" s="308"/>
      <c r="Z32" s="308"/>
      <c r="AA32" s="308"/>
      <c r="AB32" s="308"/>
      <c r="AC32" s="308"/>
      <c r="AD32" s="308"/>
      <c r="AE32" s="308"/>
      <c r="AF32" s="308"/>
      <c r="AG32" s="308"/>
      <c r="AH32" s="308"/>
      <c r="AI32" s="308"/>
      <c r="AJ32" s="308"/>
      <c r="AK32" s="308"/>
      <c r="AL32" s="308"/>
      <c r="AM32" s="308"/>
      <c r="AN32" s="308"/>
      <c r="AO32" s="308"/>
      <c r="AP32" s="308"/>
      <c r="AQ32" s="308"/>
      <c r="AR32" s="308"/>
      <c r="AS32" s="308"/>
      <c r="AT32" s="308"/>
      <c r="AU32" s="308"/>
      <c r="AV32" s="308"/>
      <c r="AW32" s="308"/>
      <c r="AX32" s="308"/>
      <c r="AY32" s="308"/>
      <c r="AZ32" s="308"/>
      <c r="BA32" s="308"/>
      <c r="BB32" s="308"/>
      <c r="BC32" s="308"/>
      <c r="BD32" s="308"/>
      <c r="BE32" s="308"/>
      <c r="BF32" s="308"/>
      <c r="BG32" s="308"/>
      <c r="BH32" s="308"/>
      <c r="BI32" s="308"/>
      <c r="BJ32" s="308"/>
      <c r="BK32" s="308"/>
      <c r="BL32" s="308"/>
      <c r="BM32" s="308"/>
      <c r="BN32" s="308"/>
      <c r="BO32" s="308"/>
      <c r="BP32" s="308"/>
      <c r="BQ32" s="308"/>
      <c r="BR32" s="308"/>
      <c r="BS32" s="308"/>
      <c r="BT32" s="308"/>
      <c r="BU32" s="308"/>
      <c r="BV32" s="200"/>
    </row>
    <row r="33" spans="1:74">
      <c r="A33" s="111"/>
      <c r="B33" s="111"/>
      <c r="C33" s="112"/>
      <c r="D33" s="112"/>
      <c r="E33" s="111"/>
      <c r="F33" s="159"/>
      <c r="G33" s="159"/>
      <c r="H33" s="121"/>
      <c r="I33" s="111"/>
      <c r="J33" s="121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314"/>
      <c r="BF33" s="314"/>
      <c r="BG33" s="314"/>
      <c r="BH33" s="314"/>
      <c r="BI33" s="314"/>
      <c r="BJ33" s="314"/>
      <c r="BK33" s="314"/>
      <c r="BL33" s="314"/>
      <c r="BM33" s="314"/>
      <c r="BN33" s="314"/>
      <c r="BO33" s="314"/>
      <c r="BP33" s="314"/>
      <c r="BQ33" s="314"/>
      <c r="BR33" s="314"/>
      <c r="BS33" s="314"/>
      <c r="BT33" s="314"/>
      <c r="BU33" s="314"/>
      <c r="BV33" s="314"/>
    </row>
    <row r="34" spans="1:74">
      <c r="A34" s="111"/>
      <c r="B34" s="111"/>
      <c r="C34" s="111"/>
      <c r="D34" s="111"/>
      <c r="E34" s="111"/>
      <c r="F34" s="159"/>
      <c r="G34" s="159"/>
      <c r="H34" s="121"/>
      <c r="I34" s="111"/>
      <c r="J34" s="121"/>
      <c r="K34" s="306"/>
      <c r="L34" s="306"/>
      <c r="M34" s="306"/>
      <c r="N34" s="306"/>
      <c r="O34" s="306"/>
      <c r="P34" s="306"/>
      <c r="Q34" s="306"/>
      <c r="R34" s="306"/>
      <c r="S34" s="306"/>
      <c r="T34" s="306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314"/>
      <c r="BF34" s="314"/>
      <c r="BG34" s="314"/>
      <c r="BH34" s="314"/>
      <c r="BI34" s="314"/>
      <c r="BJ34" s="314"/>
      <c r="BK34" s="314"/>
      <c r="BL34" s="314"/>
      <c r="BM34" s="314"/>
      <c r="BN34" s="314"/>
      <c r="BO34" s="314"/>
      <c r="BP34" s="314"/>
      <c r="BQ34" s="314"/>
      <c r="BR34" s="314"/>
      <c r="BS34" s="314"/>
      <c r="BT34" s="314"/>
      <c r="BU34" s="314"/>
      <c r="BV34" s="314"/>
    </row>
    <row r="35" spans="1:74">
      <c r="A35" s="111"/>
      <c r="B35" s="111"/>
      <c r="C35" s="111"/>
      <c r="D35" s="111"/>
      <c r="E35" s="111"/>
      <c r="F35" s="159"/>
      <c r="G35" s="159"/>
      <c r="H35" s="121"/>
      <c r="I35" s="111"/>
      <c r="J35" s="121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314"/>
      <c r="BF35" s="314"/>
      <c r="BG35" s="314"/>
      <c r="BH35" s="314"/>
      <c r="BI35" s="314"/>
      <c r="BJ35" s="314"/>
      <c r="BK35" s="314"/>
      <c r="BL35" s="314"/>
      <c r="BM35" s="314"/>
      <c r="BN35" s="314"/>
      <c r="BO35" s="314"/>
      <c r="BP35" s="314"/>
      <c r="BQ35" s="314"/>
      <c r="BR35" s="314"/>
      <c r="BS35" s="314"/>
      <c r="BT35" s="314"/>
      <c r="BU35" s="314"/>
      <c r="BV35" s="314"/>
    </row>
    <row r="36" spans="1:74">
      <c r="A36" s="111"/>
      <c r="B36" s="111"/>
      <c r="C36" s="111"/>
      <c r="D36" s="111"/>
      <c r="E36" s="111"/>
      <c r="F36" s="159"/>
      <c r="G36" s="159"/>
      <c r="H36" s="121"/>
      <c r="I36" s="111"/>
      <c r="J36" s="121"/>
      <c r="K36" s="306"/>
      <c r="L36" s="306"/>
      <c r="M36" s="306"/>
      <c r="N36" s="306"/>
      <c r="O36" s="306"/>
      <c r="P36" s="306"/>
      <c r="Q36" s="306"/>
      <c r="R36" s="306"/>
      <c r="S36" s="306"/>
      <c r="T36" s="306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314"/>
      <c r="BF36" s="314"/>
      <c r="BG36" s="314"/>
      <c r="BH36" s="314"/>
      <c r="BI36" s="314"/>
      <c r="BJ36" s="314"/>
      <c r="BK36" s="314"/>
      <c r="BL36" s="314"/>
      <c r="BM36" s="314"/>
      <c r="BN36" s="314"/>
      <c r="BO36" s="314"/>
      <c r="BP36" s="314"/>
      <c r="BQ36" s="314"/>
      <c r="BR36" s="314"/>
      <c r="BS36" s="314"/>
      <c r="BT36" s="314"/>
      <c r="BU36" s="314"/>
      <c r="BV36" s="314"/>
    </row>
    <row r="37" spans="1:74">
      <c r="A37" s="111"/>
      <c r="B37" s="111"/>
      <c r="C37" s="111"/>
      <c r="D37" s="111"/>
      <c r="E37" s="111"/>
      <c r="F37" s="159"/>
      <c r="G37" s="159"/>
      <c r="H37" s="121"/>
      <c r="I37" s="111"/>
      <c r="J37" s="121"/>
      <c r="K37" s="306"/>
      <c r="L37" s="306"/>
      <c r="M37" s="306"/>
      <c r="N37" s="306"/>
      <c r="O37" s="306"/>
      <c r="P37" s="306"/>
      <c r="Q37" s="306"/>
      <c r="R37" s="306"/>
      <c r="S37" s="306"/>
      <c r="T37" s="306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314"/>
      <c r="BF37" s="314"/>
      <c r="BG37" s="314"/>
      <c r="BH37" s="314"/>
      <c r="BI37" s="314"/>
      <c r="BJ37" s="314"/>
      <c r="BK37" s="314"/>
      <c r="BL37" s="314"/>
      <c r="BM37" s="314"/>
      <c r="BN37" s="314"/>
      <c r="BO37" s="314"/>
      <c r="BP37" s="314"/>
      <c r="BQ37" s="314"/>
      <c r="BR37" s="314"/>
      <c r="BS37" s="314"/>
      <c r="BT37" s="314"/>
      <c r="BU37" s="314"/>
      <c r="BV37" s="314"/>
    </row>
    <row r="38" spans="1:74">
      <c r="A38" s="111"/>
      <c r="B38" s="111"/>
      <c r="C38" s="111"/>
      <c r="D38" s="111"/>
      <c r="E38" s="111"/>
      <c r="F38" s="159"/>
      <c r="G38" s="159"/>
      <c r="H38" s="121"/>
      <c r="I38" s="111"/>
      <c r="J38" s="121"/>
      <c r="K38" s="306"/>
      <c r="L38" s="306"/>
      <c r="M38" s="306"/>
      <c r="N38" s="306"/>
      <c r="O38" s="306"/>
      <c r="P38" s="306"/>
      <c r="Q38" s="306"/>
      <c r="R38" s="306"/>
      <c r="S38" s="306"/>
      <c r="T38" s="306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314"/>
      <c r="BF38" s="314"/>
      <c r="BG38" s="314"/>
      <c r="BH38" s="314"/>
      <c r="BI38" s="314"/>
      <c r="BJ38" s="314"/>
      <c r="BK38" s="314"/>
      <c r="BL38" s="314"/>
      <c r="BM38" s="314"/>
      <c r="BN38" s="314"/>
      <c r="BO38" s="314"/>
      <c r="BP38" s="314"/>
      <c r="BQ38" s="314"/>
      <c r="BR38" s="314"/>
      <c r="BS38" s="314"/>
      <c r="BT38" s="314"/>
      <c r="BU38" s="314"/>
      <c r="BV38" s="314"/>
    </row>
    <row r="39" spans="1:74">
      <c r="A39" s="111"/>
      <c r="B39" s="111"/>
      <c r="C39" s="111"/>
      <c r="D39" s="111"/>
      <c r="E39" s="111"/>
      <c r="F39" s="159"/>
      <c r="G39" s="159"/>
      <c r="H39" s="121"/>
      <c r="I39" s="111"/>
      <c r="J39" s="121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314"/>
      <c r="BF39" s="314"/>
      <c r="BG39" s="314"/>
      <c r="BH39" s="314"/>
      <c r="BI39" s="314"/>
      <c r="BJ39" s="314"/>
      <c r="BK39" s="314"/>
      <c r="BL39" s="314"/>
      <c r="BM39" s="314"/>
      <c r="BN39" s="314"/>
      <c r="BO39" s="314"/>
      <c r="BP39" s="314"/>
      <c r="BQ39" s="314"/>
      <c r="BR39" s="314"/>
      <c r="BS39" s="314"/>
      <c r="BT39" s="314"/>
      <c r="BU39" s="314"/>
      <c r="BV39" s="314"/>
    </row>
    <row r="40" spans="1:74">
      <c r="A40" s="111"/>
      <c r="B40" s="111"/>
      <c r="C40" s="111"/>
      <c r="D40" s="111"/>
      <c r="E40" s="111"/>
      <c r="F40" s="159"/>
      <c r="G40" s="159"/>
      <c r="H40" s="121"/>
      <c r="I40" s="111"/>
      <c r="J40" s="121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314"/>
      <c r="BF40" s="314"/>
      <c r="BG40" s="314"/>
      <c r="BH40" s="314"/>
      <c r="BI40" s="314"/>
      <c r="BJ40" s="314"/>
      <c r="BK40" s="314"/>
      <c r="BL40" s="314"/>
      <c r="BM40" s="314"/>
      <c r="BN40" s="314"/>
      <c r="BO40" s="314"/>
      <c r="BP40" s="314"/>
      <c r="BQ40" s="314"/>
      <c r="BR40" s="314"/>
      <c r="BS40" s="314"/>
      <c r="BT40" s="314"/>
      <c r="BU40" s="314"/>
      <c r="BV40" s="314"/>
    </row>
    <row r="41" spans="1:74">
      <c r="A41" s="310"/>
      <c r="B41" s="310"/>
      <c r="C41" s="310"/>
      <c r="D41" s="309" t="s">
        <v>69</v>
      </c>
      <c r="E41" s="311" t="s">
        <v>70</v>
      </c>
      <c r="F41" s="327">
        <f>F20+F32</f>
        <v>236501</v>
      </c>
      <c r="G41" s="327">
        <f t="shared" ref="G41:H41" si="18">G20+G32</f>
        <v>0</v>
      </c>
      <c r="H41" s="327">
        <f t="shared" si="18"/>
        <v>0</v>
      </c>
      <c r="I41" s="311" t="s">
        <v>70</v>
      </c>
      <c r="J41" s="327">
        <f t="shared" ref="J41:T41" si="19">J20+J32</f>
        <v>0</v>
      </c>
      <c r="K41" s="327">
        <f t="shared" si="19"/>
        <v>236501</v>
      </c>
      <c r="L41" s="327">
        <f t="shared" si="19"/>
        <v>60472</v>
      </c>
      <c r="M41" s="327">
        <f t="shared" si="19"/>
        <v>1980</v>
      </c>
      <c r="N41" s="327">
        <f t="shared" si="19"/>
        <v>0</v>
      </c>
      <c r="O41" s="327">
        <f t="shared" si="19"/>
        <v>3429</v>
      </c>
      <c r="P41" s="327">
        <f t="shared" si="19"/>
        <v>748</v>
      </c>
      <c r="Q41" s="327">
        <f t="shared" si="19"/>
        <v>17852</v>
      </c>
      <c r="R41" s="327">
        <f t="shared" si="19"/>
        <v>1086</v>
      </c>
      <c r="S41" s="327">
        <f t="shared" si="19"/>
        <v>85567</v>
      </c>
      <c r="T41" s="327">
        <f t="shared" si="19"/>
        <v>322068</v>
      </c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314"/>
      <c r="BF41" s="314"/>
      <c r="BG41" s="314"/>
      <c r="BH41" s="314"/>
      <c r="BI41" s="314"/>
      <c r="BJ41" s="314"/>
      <c r="BK41" s="314"/>
      <c r="BL41" s="314"/>
      <c r="BM41" s="314"/>
      <c r="BN41" s="314"/>
      <c r="BO41" s="314"/>
      <c r="BP41" s="314"/>
      <c r="BQ41" s="314"/>
      <c r="BR41" s="314"/>
      <c r="BS41" s="314"/>
      <c r="BT41" s="314"/>
      <c r="BU41" s="314"/>
      <c r="BV41" s="314"/>
    </row>
    <row r="42" spans="1:74" ht="12.75">
      <c r="A42" s="16" t="s">
        <v>71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03" t="s">
        <v>161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03" t="s">
        <v>162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03" t="s">
        <v>163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3.5" thickBot="1">
      <c r="A47" s="103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181" t="s">
        <v>10</v>
      </c>
      <c r="C48" s="182"/>
      <c r="D48" s="182"/>
      <c r="E48" s="182"/>
      <c r="F48" s="182"/>
      <c r="G48" s="182"/>
      <c r="H48" s="182"/>
      <c r="I48" s="182"/>
      <c r="J48" s="183"/>
      <c r="K48" s="184"/>
      <c r="L48" s="185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186" t="s">
        <v>76</v>
      </c>
      <c r="C49" s="187"/>
      <c r="D49" s="187"/>
      <c r="E49" s="187"/>
      <c r="F49" s="187"/>
      <c r="G49" s="187"/>
      <c r="H49" s="187"/>
      <c r="I49" s="187"/>
      <c r="J49" s="187"/>
      <c r="K49" s="187"/>
      <c r="L49" s="18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189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190" t="s">
        <v>21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89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191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28"/>
      <c r="B52" s="192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93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1"/>
      <c r="B53" s="194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95" t="s">
        <v>89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4" t="s">
        <v>45</v>
      </c>
      <c r="B54" s="196" t="s">
        <v>46</v>
      </c>
      <c r="C54" s="197" t="s">
        <v>90</v>
      </c>
      <c r="D54" s="197" t="s">
        <v>48</v>
      </c>
      <c r="E54" s="197"/>
      <c r="F54" s="198" t="s">
        <v>91</v>
      </c>
      <c r="G54" s="198" t="s">
        <v>91</v>
      </c>
      <c r="H54" s="198" t="s">
        <v>92</v>
      </c>
      <c r="I54" s="198" t="s">
        <v>93</v>
      </c>
      <c r="J54" s="198" t="s">
        <v>93</v>
      </c>
      <c r="K54" s="198" t="s">
        <v>94</v>
      </c>
      <c r="L54" s="199" t="s">
        <v>55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>
      <c r="A55" s="6">
        <v>1</v>
      </c>
      <c r="B55" s="50">
        <f>+B16</f>
        <v>6003</v>
      </c>
      <c r="C55" s="144" t="str">
        <f>+C16</f>
        <v>Deputy Director (UNC)</v>
      </c>
      <c r="D55" s="144" t="str">
        <f>+D16</f>
        <v>Shelton, Amanda (3/11/2025)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32">
        <v>0</v>
      </c>
      <c r="K55" s="32">
        <v>0</v>
      </c>
      <c r="L55" s="14">
        <f t="shared" ref="L55" si="20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21.75">
      <c r="A56" s="6">
        <f t="shared" ref="A56:A79" si="21">A55+1</f>
        <v>2</v>
      </c>
      <c r="B56" s="50">
        <f t="shared" ref="B56:D56" si="22">+B17</f>
        <v>6063</v>
      </c>
      <c r="C56" s="144" t="str">
        <f t="shared" si="22"/>
        <v>Special Projects Coordinator (UNC)</v>
      </c>
      <c r="D56" s="144" t="str">
        <f t="shared" si="22"/>
        <v>Quintanilla, Juanita P. (6/18/2022)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:L67" si="23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32.25">
      <c r="A57" s="6">
        <f t="shared" si="21"/>
        <v>3</v>
      </c>
      <c r="B57" s="50">
        <f t="shared" ref="B57:D57" si="24">+B18</f>
        <v>6848</v>
      </c>
      <c r="C57" s="144" t="str">
        <f t="shared" si="24"/>
        <v>Customer Service Representative in lieu of Administrative Aide (TA)</v>
      </c>
      <c r="D57" s="144" t="str">
        <f t="shared" si="24"/>
        <v>Perez, Russell J. (5/29/2025)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si="23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21.75">
      <c r="A58" s="6">
        <f t="shared" si="21"/>
        <v>4</v>
      </c>
      <c r="B58" s="50">
        <f t="shared" ref="B58:D58" si="25">+B19</f>
        <v>6163</v>
      </c>
      <c r="C58" s="144" t="str">
        <f t="shared" si="25"/>
        <v>Planner I in lieu of Word Processing Secretary I (LTA)</v>
      </c>
      <c r="D58" s="144" t="str">
        <f t="shared" si="25"/>
        <v>Villa, Rasyl B. (5/27/2025)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2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1"/>
        <v>5</v>
      </c>
      <c r="B59" s="50">
        <f t="shared" ref="B59:D59" si="26">+B23</f>
        <v>6005</v>
      </c>
      <c r="C59" s="144" t="str">
        <f t="shared" si="26"/>
        <v>Messenger Clerk</v>
      </c>
      <c r="D59" s="144" t="str">
        <f t="shared" si="26"/>
        <v>VACANT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2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1"/>
        <v>6</v>
      </c>
      <c r="B60" s="50">
        <f t="shared" ref="B60:D60" si="27">+B24</f>
        <v>6814</v>
      </c>
      <c r="C60" s="144" t="str">
        <f t="shared" si="27"/>
        <v>Program Coordinator I</v>
      </c>
      <c r="D60" s="144" t="str">
        <f t="shared" si="27"/>
        <v>VACANT (V. Calilung - 12/14/22)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2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 ht="21.75">
      <c r="A61" s="6">
        <f t="shared" si="21"/>
        <v>7</v>
      </c>
      <c r="B61" s="50">
        <f t="shared" ref="B61:D61" si="28">+B25</f>
        <v>6004</v>
      </c>
      <c r="C61" s="144" t="str">
        <f t="shared" si="28"/>
        <v xml:space="preserve">Customer Service Representative </v>
      </c>
      <c r="D61" s="144" t="str">
        <f t="shared" si="28"/>
        <v>VACANT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2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 ht="21.75">
      <c r="A62" s="6">
        <f t="shared" si="21"/>
        <v>8</v>
      </c>
      <c r="B62" s="50">
        <f t="shared" ref="B62:D62" si="29">+B26</f>
        <v>6006</v>
      </c>
      <c r="C62" s="144" t="str">
        <f t="shared" si="29"/>
        <v xml:space="preserve">Customer Service Representative </v>
      </c>
      <c r="D62" s="144" t="str">
        <f t="shared" si="29"/>
        <v>VACANT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2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1"/>
        <v>9</v>
      </c>
      <c r="B63" s="50">
        <f t="shared" ref="B63:D63" si="30">+B27</f>
        <v>6099</v>
      </c>
      <c r="C63" s="144" t="str">
        <f t="shared" si="30"/>
        <v>Administrative Officer</v>
      </c>
      <c r="D63" s="144" t="str">
        <f t="shared" si="30"/>
        <v>VACANT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2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1"/>
        <v>10</v>
      </c>
      <c r="B64" s="50">
        <f t="shared" ref="B64:D64" si="31">+B28</f>
        <v>6935</v>
      </c>
      <c r="C64" s="144" t="str">
        <f t="shared" si="31"/>
        <v>Word Processing Secretary II</v>
      </c>
      <c r="D64" s="144" t="str">
        <f t="shared" si="31"/>
        <v>VACANT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2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1"/>
        <v>11</v>
      </c>
      <c r="B65" s="50">
        <f t="shared" ref="B65:D65" si="32">+B29</f>
        <v>6950</v>
      </c>
      <c r="C65" s="144" t="str">
        <f t="shared" si="32"/>
        <v>Management Analyst II</v>
      </c>
      <c r="D65" s="144" t="str">
        <f t="shared" si="32"/>
        <v>VACANT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2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1"/>
        <v>12</v>
      </c>
      <c r="B66" s="50">
        <f t="shared" ref="B66:D66" si="33">+B30</f>
        <v>6034</v>
      </c>
      <c r="C66" s="144" t="str">
        <f t="shared" si="33"/>
        <v>Program Coordinator IV</v>
      </c>
      <c r="D66" s="144" t="str">
        <f t="shared" si="33"/>
        <v>VACANT (B. Taijeron - 12/1/23)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2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1"/>
        <v>13</v>
      </c>
      <c r="B67" s="50">
        <f t="shared" ref="B67:D67" si="34">+B31</f>
        <v>6416</v>
      </c>
      <c r="C67" s="144" t="str">
        <f t="shared" si="34"/>
        <v>Program Coordinator I (LTA)</v>
      </c>
      <c r="D67" s="144" t="str">
        <f t="shared" si="34"/>
        <v>VACANT (K. Lee - 1/13/2024)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2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1"/>
        <v>14</v>
      </c>
      <c r="B68" s="50"/>
      <c r="C68" s="144"/>
      <c r="D68" s="144"/>
      <c r="E68" s="7"/>
      <c r="F68" s="7"/>
      <c r="G68" s="7"/>
      <c r="H68" s="7"/>
      <c r="I68" s="7"/>
      <c r="J68" s="32"/>
      <c r="K68" s="32"/>
      <c r="L68" s="14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1"/>
        <v>15</v>
      </c>
      <c r="B69" s="50"/>
      <c r="C69" s="144"/>
      <c r="D69" s="144"/>
      <c r="E69" s="7"/>
      <c r="F69" s="7"/>
      <c r="G69" s="7"/>
      <c r="H69" s="7"/>
      <c r="I69" s="7"/>
      <c r="J69" s="32"/>
      <c r="K69" s="32"/>
      <c r="L69" s="14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1"/>
        <v>16</v>
      </c>
      <c r="B70" s="50"/>
      <c r="C70" s="144"/>
      <c r="D70" s="144"/>
      <c r="E70" s="7"/>
      <c r="F70" s="7"/>
      <c r="G70" s="7"/>
      <c r="H70" s="7"/>
      <c r="I70" s="7"/>
      <c r="J70" s="32"/>
      <c r="K70" s="32"/>
      <c r="L70" s="14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1"/>
        <v>17</v>
      </c>
      <c r="B71" s="50"/>
      <c r="C71" s="144"/>
      <c r="D71" s="144"/>
      <c r="E71" s="7"/>
      <c r="F71" s="7"/>
      <c r="G71" s="7"/>
      <c r="H71" s="7"/>
      <c r="I71" s="7"/>
      <c r="J71" s="32"/>
      <c r="K71" s="32"/>
      <c r="L71" s="14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1"/>
        <v>18</v>
      </c>
      <c r="B72" s="50"/>
      <c r="C72" s="144"/>
      <c r="D72" s="144"/>
      <c r="E72" s="7"/>
      <c r="F72" s="7"/>
      <c r="G72" s="7"/>
      <c r="H72" s="7"/>
      <c r="I72" s="7"/>
      <c r="J72" s="32"/>
      <c r="K72" s="32"/>
      <c r="L72" s="14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1"/>
        <v>19</v>
      </c>
      <c r="B73" s="50"/>
      <c r="C73" s="144"/>
      <c r="D73" s="144"/>
      <c r="E73" s="7"/>
      <c r="F73" s="7"/>
      <c r="G73" s="7"/>
      <c r="H73" s="7"/>
      <c r="I73" s="7"/>
      <c r="J73" s="32"/>
      <c r="K73" s="32"/>
      <c r="L73" s="14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21"/>
        <v>20</v>
      </c>
      <c r="B74" s="50"/>
      <c r="C74" s="144"/>
      <c r="D74" s="144"/>
      <c r="E74" s="7"/>
      <c r="F74" s="7"/>
      <c r="G74" s="7"/>
      <c r="H74" s="7"/>
      <c r="I74" s="7"/>
      <c r="J74" s="32"/>
      <c r="K74" s="32"/>
      <c r="L74" s="14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21"/>
        <v>21</v>
      </c>
      <c r="B75" s="50"/>
      <c r="C75" s="50"/>
      <c r="D75" s="50"/>
      <c r="E75" s="7"/>
      <c r="F75" s="7"/>
      <c r="G75" s="7"/>
      <c r="H75" s="7"/>
      <c r="I75" s="7"/>
      <c r="J75" s="32"/>
      <c r="K75" s="32"/>
      <c r="L75" s="14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21"/>
        <v>22</v>
      </c>
      <c r="B76" s="50"/>
      <c r="C76" s="50"/>
      <c r="D76" s="50"/>
      <c r="E76" s="7"/>
      <c r="F76" s="7"/>
      <c r="G76" s="7"/>
      <c r="H76" s="7"/>
      <c r="I76" s="7"/>
      <c r="J76" s="32"/>
      <c r="K76" s="32"/>
      <c r="L76" s="14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21"/>
        <v>23</v>
      </c>
      <c r="B77" s="50"/>
      <c r="C77" s="50"/>
      <c r="D77" s="50"/>
      <c r="E77" s="7"/>
      <c r="F77" s="7"/>
      <c r="G77" s="7"/>
      <c r="H77" s="7"/>
      <c r="I77" s="7"/>
      <c r="J77" s="32"/>
      <c r="K77" s="32"/>
      <c r="L77" s="14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21"/>
        <v>24</v>
      </c>
      <c r="B78" s="50"/>
      <c r="C78" s="50"/>
      <c r="D78" s="50"/>
      <c r="E78" s="7"/>
      <c r="F78" s="7"/>
      <c r="G78" s="7"/>
      <c r="H78" s="7"/>
      <c r="I78" s="7"/>
      <c r="J78" s="32"/>
      <c r="K78" s="32"/>
      <c r="L78" s="14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21"/>
        <v>25</v>
      </c>
      <c r="B79" s="50"/>
      <c r="C79" s="50"/>
      <c r="D79" s="50"/>
      <c r="E79" s="7"/>
      <c r="F79" s="7"/>
      <c r="G79" s="7"/>
      <c r="H79" s="7"/>
      <c r="I79" s="7"/>
      <c r="J79" s="32"/>
      <c r="K79" s="32"/>
      <c r="L79" s="14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/>
      <c r="B80" s="13"/>
      <c r="C80" s="13"/>
      <c r="D80" s="130" t="s">
        <v>69</v>
      </c>
      <c r="E80" s="10">
        <f t="shared" ref="E80:L80" si="35">SUM(E55:E79)</f>
        <v>0</v>
      </c>
      <c r="F80" s="10">
        <f t="shared" si="35"/>
        <v>0</v>
      </c>
      <c r="G80" s="10">
        <f t="shared" si="35"/>
        <v>0</v>
      </c>
      <c r="H80" s="10">
        <f t="shared" si="35"/>
        <v>0</v>
      </c>
      <c r="I80" s="10">
        <f t="shared" si="35"/>
        <v>0</v>
      </c>
      <c r="J80" s="10">
        <f t="shared" si="35"/>
        <v>0</v>
      </c>
      <c r="K80" s="10">
        <f t="shared" si="35"/>
        <v>0</v>
      </c>
      <c r="L80" s="10">
        <f t="shared" si="35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370"/>
      <c r="B87" s="370"/>
      <c r="C87" s="314"/>
      <c r="D87" s="314"/>
      <c r="E87" s="314"/>
      <c r="F87" s="314"/>
      <c r="G87" s="314"/>
      <c r="H87" s="314"/>
      <c r="I87" s="314"/>
      <c r="J87" s="314"/>
      <c r="K87" s="314"/>
      <c r="L87" s="314"/>
      <c r="M87" s="314"/>
      <c r="N87" s="314"/>
      <c r="O87" s="314"/>
      <c r="P87" s="314"/>
      <c r="Q87" s="314"/>
      <c r="R87" s="314"/>
      <c r="S87" s="314"/>
      <c r="T87" s="314"/>
      <c r="U87" s="314"/>
      <c r="V87" s="314"/>
      <c r="W87" s="314"/>
      <c r="X87" s="314"/>
      <c r="Y87" s="314"/>
      <c r="Z87" s="314"/>
      <c r="AA87" s="314"/>
    </row>
    <row r="88" spans="1:56">
      <c r="A88" s="370"/>
      <c r="B88" s="370"/>
      <c r="C88" s="314"/>
      <c r="D88" s="314"/>
      <c r="E88" s="314"/>
      <c r="F88" s="314"/>
      <c r="G88" s="314"/>
      <c r="H88" s="314"/>
      <c r="I88" s="314"/>
      <c r="J88" s="314"/>
      <c r="K88" s="314"/>
      <c r="L88" s="314"/>
      <c r="M88" s="314"/>
      <c r="N88" s="314"/>
      <c r="O88" s="314"/>
      <c r="P88" s="314"/>
      <c r="Q88" s="314"/>
      <c r="R88" s="314"/>
      <c r="S88" s="314"/>
      <c r="T88" s="314"/>
      <c r="U88" s="314"/>
      <c r="V88" s="314"/>
      <c r="W88" s="314"/>
      <c r="X88" s="314"/>
      <c r="Y88" s="314"/>
      <c r="Z88" s="314"/>
      <c r="AA88" s="314"/>
    </row>
    <row r="89" spans="1:56">
      <c r="A89" s="370"/>
      <c r="B89" s="370"/>
      <c r="C89" s="314"/>
      <c r="D89" s="314"/>
      <c r="E89" s="314"/>
      <c r="F89" s="314"/>
      <c r="G89" s="314"/>
      <c r="H89" s="314"/>
      <c r="I89" s="314"/>
      <c r="J89" s="314"/>
      <c r="K89" s="314"/>
      <c r="L89" s="314"/>
      <c r="M89" s="314"/>
      <c r="N89" s="314"/>
      <c r="O89" s="314"/>
      <c r="P89" s="314"/>
      <c r="Q89" s="314"/>
      <c r="R89" s="314"/>
      <c r="S89" s="314"/>
      <c r="T89" s="314"/>
      <c r="U89" s="314"/>
      <c r="V89" s="314"/>
      <c r="W89" s="314"/>
      <c r="X89" s="314"/>
      <c r="Y89" s="314"/>
      <c r="Z89" s="314"/>
      <c r="AA89" s="314"/>
    </row>
    <row r="90" spans="1:56">
      <c r="A90" s="370"/>
      <c r="B90" s="370"/>
      <c r="C90" s="314"/>
      <c r="D90" s="314"/>
      <c r="E90" s="314"/>
      <c r="F90" s="314"/>
      <c r="G90" s="314"/>
      <c r="H90" s="314"/>
      <c r="I90" s="314"/>
      <c r="J90" s="314"/>
      <c r="K90" s="314"/>
      <c r="L90" s="314"/>
      <c r="M90" s="314"/>
      <c r="N90" s="314"/>
      <c r="O90" s="314"/>
      <c r="P90" s="314"/>
      <c r="Q90" s="314"/>
      <c r="R90" s="314"/>
      <c r="S90" s="314"/>
      <c r="T90" s="314"/>
      <c r="U90" s="314"/>
      <c r="V90" s="314"/>
      <c r="W90" s="314"/>
      <c r="X90" s="314"/>
      <c r="Y90" s="314"/>
      <c r="Z90" s="314"/>
      <c r="AA90" s="314"/>
    </row>
    <row r="91" spans="1:56">
      <c r="A91" s="370"/>
      <c r="B91" s="370"/>
      <c r="C91" s="314"/>
      <c r="D91" s="314"/>
      <c r="E91" s="314"/>
      <c r="F91" s="314"/>
      <c r="G91" s="314"/>
      <c r="H91" s="314"/>
      <c r="I91" s="314"/>
      <c r="J91" s="314"/>
      <c r="K91" s="314"/>
      <c r="L91" s="314"/>
      <c r="M91" s="314"/>
      <c r="N91" s="314"/>
      <c r="O91" s="314"/>
      <c r="P91" s="314"/>
      <c r="Q91" s="314"/>
      <c r="R91" s="314"/>
      <c r="S91" s="314"/>
      <c r="T91" s="314"/>
      <c r="U91" s="314"/>
      <c r="V91" s="314"/>
      <c r="W91" s="314"/>
      <c r="X91" s="314"/>
      <c r="Y91" s="314"/>
      <c r="Z91" s="314"/>
      <c r="AA91" s="314"/>
    </row>
    <row r="92" spans="1:56">
      <c r="A92" s="370"/>
      <c r="B92" s="370"/>
      <c r="C92" s="314"/>
      <c r="D92" s="314"/>
      <c r="E92" s="314"/>
      <c r="F92" s="314"/>
      <c r="G92" s="314"/>
      <c r="H92" s="314"/>
      <c r="I92" s="314"/>
      <c r="J92" s="314"/>
      <c r="K92" s="314"/>
      <c r="L92" s="314"/>
      <c r="M92" s="314"/>
      <c r="N92" s="314"/>
      <c r="O92" s="314"/>
      <c r="P92" s="314"/>
      <c r="Q92" s="314"/>
      <c r="R92" s="314"/>
      <c r="S92" s="314"/>
      <c r="T92" s="314"/>
      <c r="U92" s="314"/>
      <c r="V92" s="314"/>
      <c r="W92" s="314"/>
      <c r="X92" s="314"/>
      <c r="Y92" s="314"/>
      <c r="Z92" s="314"/>
      <c r="AA92" s="314"/>
    </row>
    <row r="93" spans="1:56">
      <c r="A93" s="370"/>
      <c r="B93" s="370"/>
      <c r="C93" s="314"/>
      <c r="D93" s="314"/>
      <c r="E93" s="314"/>
      <c r="F93" s="314"/>
      <c r="G93" s="314"/>
      <c r="H93" s="314"/>
      <c r="I93" s="314"/>
      <c r="J93" s="314"/>
      <c r="K93" s="314"/>
      <c r="L93" s="314"/>
      <c r="M93" s="314"/>
      <c r="N93" s="314"/>
      <c r="O93" s="314"/>
      <c r="P93" s="314"/>
      <c r="Q93" s="314"/>
      <c r="R93" s="314"/>
      <c r="S93" s="314"/>
      <c r="T93" s="314"/>
      <c r="U93" s="314"/>
      <c r="V93" s="314"/>
      <c r="W93" s="314"/>
      <c r="X93" s="314"/>
      <c r="Y93" s="314"/>
      <c r="Z93" s="314"/>
      <c r="AA93" s="314"/>
    </row>
    <row r="94" spans="1:56">
      <c r="A94" s="370"/>
      <c r="B94" s="370"/>
      <c r="C94" s="314"/>
      <c r="D94" s="314"/>
      <c r="E94" s="314"/>
      <c r="F94" s="314"/>
      <c r="G94" s="314"/>
      <c r="H94" s="314"/>
      <c r="I94" s="314"/>
      <c r="J94" s="314"/>
      <c r="K94" s="314"/>
      <c r="L94" s="314"/>
      <c r="M94" s="314"/>
      <c r="N94" s="314"/>
      <c r="O94" s="314"/>
      <c r="P94" s="314"/>
      <c r="Q94" s="314"/>
      <c r="R94" s="314"/>
      <c r="S94" s="314"/>
      <c r="T94" s="314"/>
      <c r="U94" s="314"/>
      <c r="V94" s="314"/>
      <c r="W94" s="314"/>
      <c r="X94" s="314"/>
      <c r="Y94" s="314"/>
      <c r="Z94" s="314"/>
      <c r="AA94" s="314"/>
    </row>
    <row r="95" spans="1:56">
      <c r="A95" s="370"/>
      <c r="B95" s="370"/>
      <c r="C95" s="314"/>
      <c r="D95" s="314"/>
      <c r="E95" s="314"/>
      <c r="F95" s="314"/>
      <c r="G95" s="314"/>
      <c r="H95" s="314"/>
      <c r="I95" s="314"/>
      <c r="J95" s="314"/>
      <c r="K95" s="314"/>
      <c r="L95" s="314"/>
      <c r="M95" s="314"/>
      <c r="N95" s="314"/>
      <c r="O95" s="314"/>
      <c r="P95" s="314"/>
      <c r="Q95" s="314"/>
      <c r="R95" s="314"/>
      <c r="S95" s="314"/>
      <c r="T95" s="314"/>
      <c r="U95" s="314"/>
      <c r="V95" s="314"/>
      <c r="W95" s="314"/>
      <c r="X95" s="314"/>
      <c r="Y95" s="314"/>
      <c r="Z95" s="314"/>
      <c r="AA95" s="314"/>
    </row>
    <row r="96" spans="1:56">
      <c r="A96" s="370"/>
      <c r="B96" s="370"/>
      <c r="C96" s="314"/>
      <c r="D96" s="314"/>
      <c r="E96" s="314"/>
      <c r="F96" s="314"/>
      <c r="G96" s="314"/>
      <c r="H96" s="314"/>
      <c r="I96" s="314"/>
      <c r="J96" s="314"/>
      <c r="K96" s="314"/>
      <c r="L96" s="314"/>
      <c r="M96" s="314"/>
      <c r="N96" s="314"/>
      <c r="O96" s="314"/>
      <c r="P96" s="314"/>
      <c r="Q96" s="314"/>
      <c r="R96" s="314"/>
      <c r="S96" s="314"/>
      <c r="T96" s="314"/>
      <c r="U96" s="314"/>
      <c r="V96" s="314"/>
      <c r="W96" s="314"/>
      <c r="X96" s="314"/>
      <c r="Y96" s="314"/>
      <c r="Z96" s="314"/>
      <c r="AA96" s="314"/>
    </row>
    <row r="97" spans="1:27">
      <c r="A97" s="370"/>
      <c r="B97" s="370"/>
      <c r="C97" s="314"/>
      <c r="D97" s="314"/>
      <c r="E97" s="314"/>
      <c r="F97" s="314"/>
      <c r="G97" s="314"/>
      <c r="H97" s="314"/>
      <c r="I97" s="314"/>
      <c r="J97" s="314"/>
      <c r="K97" s="314"/>
      <c r="L97" s="314"/>
      <c r="M97" s="314"/>
      <c r="N97" s="314"/>
      <c r="O97" s="314"/>
      <c r="P97" s="314"/>
      <c r="Q97" s="314"/>
      <c r="R97" s="314"/>
      <c r="S97" s="314"/>
      <c r="T97" s="314"/>
      <c r="U97" s="314"/>
      <c r="V97" s="314"/>
      <c r="W97" s="314"/>
      <c r="X97" s="314"/>
      <c r="Y97" s="314"/>
      <c r="Z97" s="314"/>
      <c r="AA97" s="314"/>
    </row>
    <row r="98" spans="1:27">
      <c r="A98" s="370"/>
      <c r="B98" s="370"/>
      <c r="C98" s="314"/>
      <c r="D98" s="314"/>
      <c r="E98" s="314"/>
      <c r="F98" s="314"/>
      <c r="G98" s="314"/>
      <c r="H98" s="314"/>
      <c r="I98" s="314"/>
      <c r="J98" s="314"/>
      <c r="K98" s="314"/>
      <c r="L98" s="314"/>
      <c r="M98" s="314"/>
      <c r="N98" s="314"/>
      <c r="O98" s="314"/>
      <c r="P98" s="314"/>
      <c r="Q98" s="314"/>
      <c r="R98" s="314"/>
      <c r="S98" s="314"/>
      <c r="T98" s="314"/>
      <c r="U98" s="314"/>
      <c r="V98" s="314"/>
      <c r="W98" s="314"/>
      <c r="X98" s="314"/>
      <c r="Y98" s="314"/>
      <c r="Z98" s="314"/>
      <c r="AA98" s="314"/>
    </row>
    <row r="99" spans="1:27">
      <c r="A99" s="370"/>
      <c r="B99" s="370"/>
      <c r="C99" s="314"/>
      <c r="D99" s="314"/>
      <c r="E99" s="314"/>
      <c r="F99" s="314"/>
      <c r="G99" s="314"/>
      <c r="H99" s="314"/>
      <c r="I99" s="314"/>
      <c r="J99" s="314"/>
      <c r="K99" s="314"/>
      <c r="L99" s="314"/>
      <c r="M99" s="314"/>
      <c r="N99" s="314"/>
      <c r="O99" s="314"/>
      <c r="P99" s="314"/>
      <c r="Q99" s="314"/>
      <c r="R99" s="314"/>
      <c r="S99" s="314"/>
      <c r="T99" s="314"/>
      <c r="U99" s="314"/>
      <c r="V99" s="314"/>
      <c r="W99" s="314"/>
      <c r="X99" s="314"/>
      <c r="Y99" s="314"/>
      <c r="Z99" s="314"/>
      <c r="AA99" s="314"/>
    </row>
    <row r="100" spans="1:27">
      <c r="A100" s="370"/>
      <c r="B100" s="370"/>
      <c r="C100" s="314"/>
      <c r="D100" s="314"/>
      <c r="E100" s="314"/>
      <c r="F100" s="314"/>
      <c r="G100" s="314"/>
      <c r="H100" s="314"/>
      <c r="I100" s="314"/>
      <c r="J100" s="314"/>
      <c r="K100" s="314"/>
      <c r="L100" s="314"/>
      <c r="M100" s="314"/>
      <c r="N100" s="314"/>
      <c r="O100" s="314"/>
      <c r="P100" s="314"/>
      <c r="Q100" s="314"/>
      <c r="R100" s="314"/>
      <c r="S100" s="314"/>
      <c r="T100" s="314"/>
    </row>
  </sheetData>
  <mergeCells count="25">
    <mergeCell ref="A96:B96"/>
    <mergeCell ref="A97:B97"/>
    <mergeCell ref="A98:B98"/>
    <mergeCell ref="A99:B99"/>
    <mergeCell ref="A100:B100"/>
    <mergeCell ref="A95:B95"/>
    <mergeCell ref="A87:B87"/>
    <mergeCell ref="A88:B88"/>
    <mergeCell ref="A89:B89"/>
    <mergeCell ref="C22:D22"/>
    <mergeCell ref="A90:B90"/>
    <mergeCell ref="A91:B91"/>
    <mergeCell ref="A92:B92"/>
    <mergeCell ref="A93:B93"/>
    <mergeCell ref="A94:B94"/>
    <mergeCell ref="I13:J14"/>
    <mergeCell ref="A1:B1"/>
    <mergeCell ref="A3:B3"/>
    <mergeCell ref="A5:B5"/>
    <mergeCell ref="A7:B7"/>
    <mergeCell ref="A9:B9"/>
    <mergeCell ref="A2:C2"/>
    <mergeCell ref="A4:C4"/>
    <mergeCell ref="A6:B6"/>
    <mergeCell ref="A8:B8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79" fitToHeight="0" orientation="landscape" r:id="rId1"/>
  <headerFooter>
    <oddHeader>&amp;C&amp;"Times New Roman,Bold"Government of Guam 
Fiscal Year 2025, Quarter 3
Agency Staffing Pattern</oddHeader>
  </headerFooter>
  <rowBreaks count="1" manualBreakCount="1">
    <brk id="46" max="1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0"/>
  <dimension ref="A1:BV120"/>
  <sheetViews>
    <sheetView zoomScaleNormal="100" workbookViewId="0">
      <selection activeCell="L52" sqref="L52:L54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5.77734375" style="9" bestFit="1" customWidth="1"/>
    <col min="4" max="4" width="17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0.77734375" style="9" customWidth="1"/>
    <col min="13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58" t="s">
        <v>1</v>
      </c>
      <c r="B2" s="358"/>
      <c r="C2" s="358"/>
      <c r="D2" s="97" t="s">
        <v>2</v>
      </c>
      <c r="E2" s="3"/>
      <c r="F2" s="16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82"/>
      <c r="B3" s="82"/>
      <c r="C3" s="82"/>
      <c r="D3" s="97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58" t="s">
        <v>3</v>
      </c>
      <c r="B4" s="358"/>
      <c r="C4" s="358"/>
      <c r="D4" s="97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82"/>
      <c r="B5" s="82"/>
      <c r="C5" s="82"/>
      <c r="D5" s="97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58" t="s">
        <v>5</v>
      </c>
      <c r="B6" s="358"/>
      <c r="C6" s="82"/>
      <c r="D6" s="97" t="s">
        <v>101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82"/>
      <c r="B7" s="82"/>
      <c r="C7" s="82"/>
      <c r="D7" s="9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58" t="s">
        <v>7</v>
      </c>
      <c r="B8" s="358"/>
      <c r="D8" s="97" t="s">
        <v>8</v>
      </c>
      <c r="E8" s="81" t="s">
        <v>205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4" t="s">
        <v>10</v>
      </c>
      <c r="C11" s="55"/>
      <c r="D11" s="55"/>
      <c r="E11" s="55"/>
      <c r="F11" s="55"/>
      <c r="G11" s="55"/>
      <c r="H11" s="55"/>
      <c r="I11" s="55"/>
      <c r="J11" s="56"/>
      <c r="K11" s="3"/>
      <c r="L11" s="3"/>
      <c r="M11" s="3"/>
      <c r="N11" s="3"/>
      <c r="O11" s="3"/>
      <c r="P11" s="3"/>
      <c r="Q11" s="54" t="s">
        <v>10</v>
      </c>
      <c r="R11" s="56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2"/>
      <c r="C12" s="3"/>
      <c r="D12" s="3"/>
      <c r="E12" s="3"/>
      <c r="F12" s="3"/>
      <c r="G12" s="3"/>
      <c r="H12" s="3"/>
      <c r="I12" s="3"/>
      <c r="J12" s="41"/>
      <c r="K12" s="3"/>
      <c r="L12" s="3"/>
      <c r="M12" s="3"/>
      <c r="N12" s="3"/>
      <c r="O12" s="3"/>
      <c r="P12" s="3"/>
      <c r="Q12" s="42"/>
      <c r="R12" s="41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3" t="s">
        <v>11</v>
      </c>
      <c r="C13" s="44" t="s">
        <v>12</v>
      </c>
      <c r="D13" s="4" t="s">
        <v>13</v>
      </c>
      <c r="E13" s="44" t="s">
        <v>14</v>
      </c>
      <c r="F13" s="4" t="s">
        <v>15</v>
      </c>
      <c r="G13" s="29" t="s">
        <v>16</v>
      </c>
      <c r="H13" s="29" t="s">
        <v>17</v>
      </c>
      <c r="I13" s="29" t="s">
        <v>18</v>
      </c>
      <c r="J13" s="58" t="s">
        <v>19</v>
      </c>
      <c r="K13" s="44" t="s">
        <v>20</v>
      </c>
      <c r="L13" s="44" t="s">
        <v>21</v>
      </c>
      <c r="M13" s="4" t="s">
        <v>22</v>
      </c>
      <c r="N13" s="4" t="s">
        <v>23</v>
      </c>
      <c r="O13" s="4" t="s">
        <v>24</v>
      </c>
      <c r="P13" s="4" t="s">
        <v>25</v>
      </c>
      <c r="Q13" s="45" t="s">
        <v>26</v>
      </c>
      <c r="R13" s="58" t="s">
        <v>27</v>
      </c>
      <c r="S13" s="45" t="s">
        <v>28</v>
      </c>
      <c r="T13" s="17" t="s">
        <v>29</v>
      </c>
      <c r="U13" s="17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128"/>
      <c r="B14" s="34" t="s">
        <v>0</v>
      </c>
      <c r="C14" s="53"/>
      <c r="D14" s="35" t="s">
        <v>0</v>
      </c>
      <c r="E14" s="35" t="s">
        <v>0</v>
      </c>
      <c r="F14" s="35" t="s">
        <v>0</v>
      </c>
      <c r="G14" s="37"/>
      <c r="H14" s="37" t="s">
        <v>0</v>
      </c>
      <c r="I14" s="354" t="s">
        <v>30</v>
      </c>
      <c r="J14" s="355"/>
      <c r="K14" s="129" t="s">
        <v>0</v>
      </c>
      <c r="L14" s="128"/>
      <c r="M14" s="129"/>
      <c r="N14" s="129"/>
      <c r="O14" s="129" t="s">
        <v>31</v>
      </c>
      <c r="P14" s="129"/>
      <c r="Q14" s="46"/>
      <c r="R14" s="47"/>
      <c r="S14" s="20"/>
      <c r="T14" s="20"/>
      <c r="U14" s="52"/>
      <c r="V14" s="52"/>
      <c r="W14" s="52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1"/>
      <c r="B15" s="36" t="s">
        <v>32</v>
      </c>
      <c r="C15" s="37" t="s">
        <v>32</v>
      </c>
      <c r="D15" s="37" t="s">
        <v>33</v>
      </c>
      <c r="E15" s="37" t="s">
        <v>127</v>
      </c>
      <c r="F15" s="37" t="s">
        <v>0</v>
      </c>
      <c r="G15" s="37"/>
      <c r="H15" s="37" t="s">
        <v>0</v>
      </c>
      <c r="I15" s="356"/>
      <c r="J15" s="357"/>
      <c r="K15" s="22" t="s">
        <v>35</v>
      </c>
      <c r="L15" s="19" t="s">
        <v>36</v>
      </c>
      <c r="M15" s="19" t="s">
        <v>37</v>
      </c>
      <c r="N15" s="19" t="s">
        <v>38</v>
      </c>
      <c r="O15" s="19" t="s">
        <v>39</v>
      </c>
      <c r="P15" s="128" t="s">
        <v>40</v>
      </c>
      <c r="Q15" s="34" t="s">
        <v>41</v>
      </c>
      <c r="R15" s="48" t="s">
        <v>42</v>
      </c>
      <c r="S15" s="20" t="s">
        <v>43</v>
      </c>
      <c r="T15" s="23" t="s">
        <v>44</v>
      </c>
      <c r="U15" s="52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4" t="s">
        <v>45</v>
      </c>
      <c r="B16" s="38" t="s">
        <v>46</v>
      </c>
      <c r="C16" s="39" t="s">
        <v>47</v>
      </c>
      <c r="D16" s="39" t="s">
        <v>48</v>
      </c>
      <c r="E16" s="39" t="s">
        <v>49</v>
      </c>
      <c r="F16" s="39" t="s">
        <v>50</v>
      </c>
      <c r="G16" s="39" t="s">
        <v>51</v>
      </c>
      <c r="H16" s="39" t="s">
        <v>52</v>
      </c>
      <c r="I16" s="40" t="s">
        <v>53</v>
      </c>
      <c r="J16" s="57" t="s">
        <v>54</v>
      </c>
      <c r="K16" s="28" t="s">
        <v>55</v>
      </c>
      <c r="L16" s="31" t="s">
        <v>183</v>
      </c>
      <c r="M16" s="25" t="s">
        <v>129</v>
      </c>
      <c r="N16" s="25" t="s">
        <v>58</v>
      </c>
      <c r="O16" s="25" t="s">
        <v>59</v>
      </c>
      <c r="P16" s="27" t="s">
        <v>78</v>
      </c>
      <c r="Q16" s="43" t="s">
        <v>61</v>
      </c>
      <c r="R16" s="49" t="s">
        <v>61</v>
      </c>
      <c r="S16" s="28" t="s">
        <v>62</v>
      </c>
      <c r="T16" s="25" t="s">
        <v>63</v>
      </c>
      <c r="U16" s="52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95">
        <v>6012</v>
      </c>
      <c r="C17" s="50" t="s">
        <v>103</v>
      </c>
      <c r="D17" s="50" t="s">
        <v>65</v>
      </c>
      <c r="E17" s="50" t="s">
        <v>68</v>
      </c>
      <c r="F17" s="26">
        <v>0</v>
      </c>
      <c r="G17" s="26">
        <v>0</v>
      </c>
      <c r="H17" s="26">
        <v>0</v>
      </c>
      <c r="I17" s="98"/>
      <c r="J17" s="26">
        <v>0</v>
      </c>
      <c r="K17" s="15">
        <f t="shared" ref="K17:K41" si="0">(+F17+G17+H17+J17)</f>
        <v>0</v>
      </c>
      <c r="L17" s="15">
        <f>ROUND((K17*0.2943),0)</f>
        <v>0</v>
      </c>
      <c r="M17" s="15">
        <v>0</v>
      </c>
      <c r="N17" s="15">
        <v>0</v>
      </c>
      <c r="O17" s="15">
        <f t="shared" ref="O17:O41" si="1">ROUND((K17*0.0145),0)</f>
        <v>0</v>
      </c>
      <c r="P17" s="15">
        <v>0</v>
      </c>
      <c r="Q17" s="79">
        <v>0</v>
      </c>
      <c r="R17" s="79">
        <v>0</v>
      </c>
      <c r="S17" s="15">
        <f t="shared" ref="S17:S41" si="2">+L17+M17+N17+O17+P17+Q17+R17</f>
        <v>0</v>
      </c>
      <c r="T17" s="15">
        <f t="shared" ref="T17:T41" si="3">+K17+S17</f>
        <v>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4">A17+1</f>
        <v>2</v>
      </c>
      <c r="B18" s="96">
        <v>6013</v>
      </c>
      <c r="C18" s="50" t="s">
        <v>104</v>
      </c>
      <c r="D18" s="51" t="s">
        <v>65</v>
      </c>
      <c r="E18" s="51" t="s">
        <v>105</v>
      </c>
      <c r="F18" s="7">
        <v>0</v>
      </c>
      <c r="G18" s="7">
        <v>0</v>
      </c>
      <c r="H18" s="80">
        <v>0</v>
      </c>
      <c r="I18" s="8"/>
      <c r="J18" s="32">
        <v>0</v>
      </c>
      <c r="K18" s="14">
        <f t="shared" si="0"/>
        <v>0</v>
      </c>
      <c r="L18" s="14">
        <f t="shared" ref="L18:L41" si="5">ROUND((K18*0.2943),0)</f>
        <v>0</v>
      </c>
      <c r="M18" s="14">
        <v>0</v>
      </c>
      <c r="N18" s="14">
        <v>0</v>
      </c>
      <c r="O18" s="14">
        <f t="shared" si="1"/>
        <v>0</v>
      </c>
      <c r="P18" s="14">
        <v>0</v>
      </c>
      <c r="Q18" s="14">
        <v>0</v>
      </c>
      <c r="R18" s="14">
        <v>0</v>
      </c>
      <c r="S18" s="14">
        <f t="shared" si="2"/>
        <v>0</v>
      </c>
      <c r="T18" s="14">
        <f t="shared" si="3"/>
        <v>0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4"/>
        <v>3</v>
      </c>
      <c r="B19" s="96">
        <v>6054</v>
      </c>
      <c r="C19" s="50" t="s">
        <v>106</v>
      </c>
      <c r="D19" s="51" t="s">
        <v>65</v>
      </c>
      <c r="E19" s="51" t="s">
        <v>105</v>
      </c>
      <c r="F19" s="7">
        <v>0</v>
      </c>
      <c r="G19" s="7">
        <v>0</v>
      </c>
      <c r="H19" s="80">
        <v>0</v>
      </c>
      <c r="I19" s="8"/>
      <c r="J19" s="32">
        <v>0</v>
      </c>
      <c r="K19" s="14">
        <f t="shared" si="0"/>
        <v>0</v>
      </c>
      <c r="L19" s="14">
        <f t="shared" si="5"/>
        <v>0</v>
      </c>
      <c r="M19" s="14">
        <v>0</v>
      </c>
      <c r="N19" s="14">
        <v>0</v>
      </c>
      <c r="O19" s="14">
        <f t="shared" si="1"/>
        <v>0</v>
      </c>
      <c r="P19" s="14">
        <v>0</v>
      </c>
      <c r="Q19" s="14">
        <v>0</v>
      </c>
      <c r="R19" s="14">
        <v>0</v>
      </c>
      <c r="S19" s="14">
        <f t="shared" si="2"/>
        <v>0</v>
      </c>
      <c r="T19" s="14">
        <f t="shared" si="3"/>
        <v>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4"/>
        <v>4</v>
      </c>
      <c r="B20" s="96">
        <v>6057</v>
      </c>
      <c r="C20" s="51" t="s">
        <v>107</v>
      </c>
      <c r="D20" s="51" t="s">
        <v>65</v>
      </c>
      <c r="E20" s="51" t="s">
        <v>108</v>
      </c>
      <c r="F20" s="7">
        <v>0</v>
      </c>
      <c r="G20" s="7">
        <v>0</v>
      </c>
      <c r="H20" s="80">
        <v>0</v>
      </c>
      <c r="I20" s="8"/>
      <c r="J20" s="32">
        <v>0</v>
      </c>
      <c r="K20" s="14">
        <f t="shared" si="0"/>
        <v>0</v>
      </c>
      <c r="L20" s="14">
        <f t="shared" si="5"/>
        <v>0</v>
      </c>
      <c r="M20" s="14">
        <v>0</v>
      </c>
      <c r="N20" s="14">
        <v>0</v>
      </c>
      <c r="O20" s="14">
        <f t="shared" si="1"/>
        <v>0</v>
      </c>
      <c r="P20" s="14">
        <v>0</v>
      </c>
      <c r="Q20" s="14">
        <v>0</v>
      </c>
      <c r="R20" s="14">
        <v>0</v>
      </c>
      <c r="S20" s="14">
        <f t="shared" si="2"/>
        <v>0</v>
      </c>
      <c r="T20" s="14">
        <f t="shared" si="3"/>
        <v>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4"/>
        <v>5</v>
      </c>
      <c r="B21" s="96">
        <v>6058</v>
      </c>
      <c r="C21" s="51" t="s">
        <v>104</v>
      </c>
      <c r="D21" s="51" t="s">
        <v>65</v>
      </c>
      <c r="E21" s="51" t="s">
        <v>105</v>
      </c>
      <c r="F21" s="7">
        <v>0</v>
      </c>
      <c r="G21" s="7">
        <v>0</v>
      </c>
      <c r="H21" s="80">
        <v>0</v>
      </c>
      <c r="I21" s="8"/>
      <c r="J21" s="32">
        <v>0</v>
      </c>
      <c r="K21" s="14">
        <f t="shared" si="0"/>
        <v>0</v>
      </c>
      <c r="L21" s="14">
        <f t="shared" si="5"/>
        <v>0</v>
      </c>
      <c r="M21" s="14">
        <v>0</v>
      </c>
      <c r="N21" s="14">
        <v>0</v>
      </c>
      <c r="O21" s="14">
        <f t="shared" si="1"/>
        <v>0</v>
      </c>
      <c r="P21" s="14">
        <v>0</v>
      </c>
      <c r="Q21" s="14">
        <v>0</v>
      </c>
      <c r="R21" s="14">
        <v>0</v>
      </c>
      <c r="S21" s="14">
        <f t="shared" si="2"/>
        <v>0</v>
      </c>
      <c r="T21" s="14">
        <f t="shared" si="3"/>
        <v>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4"/>
        <v>6</v>
      </c>
      <c r="B22" s="96">
        <v>6060</v>
      </c>
      <c r="C22" s="51" t="s">
        <v>104</v>
      </c>
      <c r="D22" s="51" t="s">
        <v>65</v>
      </c>
      <c r="E22" s="51" t="s">
        <v>105</v>
      </c>
      <c r="F22" s="7">
        <v>0</v>
      </c>
      <c r="G22" s="7">
        <v>0</v>
      </c>
      <c r="H22" s="80">
        <v>0</v>
      </c>
      <c r="I22" s="8"/>
      <c r="J22" s="32">
        <v>0</v>
      </c>
      <c r="K22" s="14">
        <f t="shared" si="0"/>
        <v>0</v>
      </c>
      <c r="L22" s="14">
        <f t="shared" si="5"/>
        <v>0</v>
      </c>
      <c r="M22" s="14">
        <v>0</v>
      </c>
      <c r="N22" s="14">
        <v>0</v>
      </c>
      <c r="O22" s="14">
        <f t="shared" si="1"/>
        <v>0</v>
      </c>
      <c r="P22" s="14">
        <v>0</v>
      </c>
      <c r="Q22" s="14">
        <v>0</v>
      </c>
      <c r="R22" s="14">
        <v>0</v>
      </c>
      <c r="S22" s="14">
        <f t="shared" si="2"/>
        <v>0</v>
      </c>
      <c r="T22" s="14">
        <f t="shared" si="3"/>
        <v>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4"/>
        <v>7</v>
      </c>
      <c r="B23" s="96">
        <v>6061</v>
      </c>
      <c r="C23" s="51" t="s">
        <v>109</v>
      </c>
      <c r="D23" s="51" t="s">
        <v>65</v>
      </c>
      <c r="E23" s="51" t="s">
        <v>110</v>
      </c>
      <c r="F23" s="7">
        <v>0</v>
      </c>
      <c r="G23" s="7">
        <v>0</v>
      </c>
      <c r="H23" s="80">
        <v>0</v>
      </c>
      <c r="I23" s="8"/>
      <c r="J23" s="32">
        <v>0</v>
      </c>
      <c r="K23" s="14">
        <f t="shared" si="0"/>
        <v>0</v>
      </c>
      <c r="L23" s="14">
        <f t="shared" si="5"/>
        <v>0</v>
      </c>
      <c r="M23" s="14">
        <v>0</v>
      </c>
      <c r="N23" s="14">
        <v>0</v>
      </c>
      <c r="O23" s="14">
        <f t="shared" si="1"/>
        <v>0</v>
      </c>
      <c r="P23" s="14">
        <v>0</v>
      </c>
      <c r="Q23" s="14">
        <v>0</v>
      </c>
      <c r="R23" s="14">
        <v>0</v>
      </c>
      <c r="S23" s="14">
        <f t="shared" si="2"/>
        <v>0</v>
      </c>
      <c r="T23" s="14">
        <f t="shared" si="3"/>
        <v>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4"/>
        <v>8</v>
      </c>
      <c r="B24" s="96">
        <v>6062</v>
      </c>
      <c r="C24" s="51" t="s">
        <v>106</v>
      </c>
      <c r="D24" s="51" t="s">
        <v>65</v>
      </c>
      <c r="E24" s="51" t="s">
        <v>105</v>
      </c>
      <c r="F24" s="7">
        <v>0</v>
      </c>
      <c r="G24" s="7">
        <v>0</v>
      </c>
      <c r="H24" s="80">
        <v>0</v>
      </c>
      <c r="I24" s="8"/>
      <c r="J24" s="32">
        <v>0</v>
      </c>
      <c r="K24" s="14">
        <f t="shared" si="0"/>
        <v>0</v>
      </c>
      <c r="L24" s="14">
        <f t="shared" si="5"/>
        <v>0</v>
      </c>
      <c r="M24" s="14">
        <v>0</v>
      </c>
      <c r="N24" s="14">
        <v>0</v>
      </c>
      <c r="O24" s="14">
        <f t="shared" si="1"/>
        <v>0</v>
      </c>
      <c r="P24" s="14">
        <v>0</v>
      </c>
      <c r="Q24" s="14">
        <v>0</v>
      </c>
      <c r="R24" s="14">
        <v>0</v>
      </c>
      <c r="S24" s="14">
        <f t="shared" si="2"/>
        <v>0</v>
      </c>
      <c r="T24" s="14">
        <f t="shared" si="3"/>
        <v>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4"/>
        <v>9</v>
      </c>
      <c r="B25" s="96">
        <v>6064</v>
      </c>
      <c r="C25" s="51" t="s">
        <v>64</v>
      </c>
      <c r="D25" s="51" t="s">
        <v>65</v>
      </c>
      <c r="E25" s="51" t="s">
        <v>66</v>
      </c>
      <c r="F25" s="7">
        <v>0</v>
      </c>
      <c r="G25" s="7">
        <v>0</v>
      </c>
      <c r="H25" s="80">
        <v>0</v>
      </c>
      <c r="I25" s="8"/>
      <c r="J25" s="32">
        <v>0</v>
      </c>
      <c r="K25" s="14">
        <f t="shared" si="0"/>
        <v>0</v>
      </c>
      <c r="L25" s="14">
        <f t="shared" si="5"/>
        <v>0</v>
      </c>
      <c r="M25" s="14">
        <v>0</v>
      </c>
      <c r="N25" s="14">
        <v>0</v>
      </c>
      <c r="O25" s="14">
        <f t="shared" si="1"/>
        <v>0</v>
      </c>
      <c r="P25" s="14">
        <v>0</v>
      </c>
      <c r="Q25" s="14">
        <v>0</v>
      </c>
      <c r="R25" s="14">
        <v>0</v>
      </c>
      <c r="S25" s="14">
        <f t="shared" si="2"/>
        <v>0</v>
      </c>
      <c r="T25" s="14">
        <f t="shared" si="3"/>
        <v>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4"/>
        <v>10</v>
      </c>
      <c r="B26" s="96">
        <v>6065</v>
      </c>
      <c r="C26" s="51" t="s">
        <v>111</v>
      </c>
      <c r="D26" s="51" t="s">
        <v>65</v>
      </c>
      <c r="E26" s="51" t="s">
        <v>112</v>
      </c>
      <c r="F26" s="7">
        <v>0</v>
      </c>
      <c r="G26" s="7">
        <v>0</v>
      </c>
      <c r="H26" s="80">
        <v>0</v>
      </c>
      <c r="I26" s="8"/>
      <c r="J26" s="32">
        <v>0</v>
      </c>
      <c r="K26" s="14">
        <f t="shared" si="0"/>
        <v>0</v>
      </c>
      <c r="L26" s="14">
        <f t="shared" si="5"/>
        <v>0</v>
      </c>
      <c r="M26" s="14">
        <v>0</v>
      </c>
      <c r="N26" s="14">
        <v>0</v>
      </c>
      <c r="O26" s="14">
        <f t="shared" si="1"/>
        <v>0</v>
      </c>
      <c r="P26" s="14">
        <v>0</v>
      </c>
      <c r="Q26" s="14">
        <v>0</v>
      </c>
      <c r="R26" s="14">
        <v>0</v>
      </c>
      <c r="S26" s="14">
        <f t="shared" si="2"/>
        <v>0</v>
      </c>
      <c r="T26" s="14">
        <f t="shared" si="3"/>
        <v>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4"/>
        <v>11</v>
      </c>
      <c r="B27" s="96">
        <v>6067</v>
      </c>
      <c r="C27" s="51" t="s">
        <v>107</v>
      </c>
      <c r="D27" s="51" t="s">
        <v>65</v>
      </c>
      <c r="E27" s="51" t="s">
        <v>108</v>
      </c>
      <c r="F27" s="7">
        <v>0</v>
      </c>
      <c r="G27" s="7">
        <v>0</v>
      </c>
      <c r="H27" s="80">
        <v>0</v>
      </c>
      <c r="I27" s="8"/>
      <c r="J27" s="32">
        <v>0</v>
      </c>
      <c r="K27" s="14">
        <f t="shared" si="0"/>
        <v>0</v>
      </c>
      <c r="L27" s="14">
        <f t="shared" si="5"/>
        <v>0</v>
      </c>
      <c r="M27" s="14">
        <v>0</v>
      </c>
      <c r="N27" s="14">
        <v>0</v>
      </c>
      <c r="O27" s="14">
        <f t="shared" si="1"/>
        <v>0</v>
      </c>
      <c r="P27" s="14">
        <v>0</v>
      </c>
      <c r="Q27" s="14">
        <v>0</v>
      </c>
      <c r="R27" s="14">
        <v>0</v>
      </c>
      <c r="S27" s="14">
        <f t="shared" si="2"/>
        <v>0</v>
      </c>
      <c r="T27" s="14">
        <f t="shared" si="3"/>
        <v>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4"/>
        <v>12</v>
      </c>
      <c r="B28" s="96">
        <v>6079</v>
      </c>
      <c r="C28" s="51" t="s">
        <v>109</v>
      </c>
      <c r="D28" s="51" t="s">
        <v>65</v>
      </c>
      <c r="E28" s="51" t="s">
        <v>110</v>
      </c>
      <c r="F28" s="7">
        <v>0</v>
      </c>
      <c r="G28" s="7">
        <v>0</v>
      </c>
      <c r="H28" s="80">
        <v>0</v>
      </c>
      <c r="I28" s="8"/>
      <c r="J28" s="32">
        <v>0</v>
      </c>
      <c r="K28" s="14">
        <f t="shared" si="0"/>
        <v>0</v>
      </c>
      <c r="L28" s="14">
        <f t="shared" si="5"/>
        <v>0</v>
      </c>
      <c r="M28" s="14">
        <v>0</v>
      </c>
      <c r="N28" s="14">
        <v>0</v>
      </c>
      <c r="O28" s="14">
        <f t="shared" si="1"/>
        <v>0</v>
      </c>
      <c r="P28" s="14">
        <v>0</v>
      </c>
      <c r="Q28" s="14">
        <v>0</v>
      </c>
      <c r="R28" s="14">
        <v>0</v>
      </c>
      <c r="S28" s="14">
        <f t="shared" si="2"/>
        <v>0</v>
      </c>
      <c r="T28" s="14">
        <f t="shared" si="3"/>
        <v>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4"/>
        <v>13</v>
      </c>
      <c r="B29" s="96">
        <v>6084</v>
      </c>
      <c r="C29" s="51" t="s">
        <v>107</v>
      </c>
      <c r="D29" s="51" t="s">
        <v>65</v>
      </c>
      <c r="E29" s="51" t="s">
        <v>108</v>
      </c>
      <c r="F29" s="7">
        <v>0</v>
      </c>
      <c r="G29" s="7">
        <v>0</v>
      </c>
      <c r="H29" s="80">
        <v>0</v>
      </c>
      <c r="I29" s="8"/>
      <c r="J29" s="32">
        <v>0</v>
      </c>
      <c r="K29" s="14">
        <f t="shared" si="0"/>
        <v>0</v>
      </c>
      <c r="L29" s="14">
        <f t="shared" si="5"/>
        <v>0</v>
      </c>
      <c r="M29" s="14">
        <v>0</v>
      </c>
      <c r="N29" s="14">
        <v>0</v>
      </c>
      <c r="O29" s="14">
        <f t="shared" si="1"/>
        <v>0</v>
      </c>
      <c r="P29" s="14">
        <v>0</v>
      </c>
      <c r="Q29" s="14">
        <v>0</v>
      </c>
      <c r="R29" s="14">
        <v>0</v>
      </c>
      <c r="S29" s="14">
        <f t="shared" si="2"/>
        <v>0</v>
      </c>
      <c r="T29" s="14">
        <f t="shared" si="3"/>
        <v>0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4"/>
        <v>14</v>
      </c>
      <c r="B30" s="96">
        <v>6085</v>
      </c>
      <c r="C30" s="51" t="s">
        <v>104</v>
      </c>
      <c r="D30" s="51" t="s">
        <v>65</v>
      </c>
      <c r="E30" s="51" t="s">
        <v>105</v>
      </c>
      <c r="F30" s="7">
        <v>0</v>
      </c>
      <c r="G30" s="7">
        <v>0</v>
      </c>
      <c r="H30" s="80">
        <v>0</v>
      </c>
      <c r="I30" s="8"/>
      <c r="J30" s="32">
        <v>0</v>
      </c>
      <c r="K30" s="14">
        <f t="shared" si="0"/>
        <v>0</v>
      </c>
      <c r="L30" s="14">
        <f t="shared" si="5"/>
        <v>0</v>
      </c>
      <c r="M30" s="14">
        <v>0</v>
      </c>
      <c r="N30" s="14">
        <v>0</v>
      </c>
      <c r="O30" s="14">
        <f t="shared" si="1"/>
        <v>0</v>
      </c>
      <c r="P30" s="14">
        <v>0</v>
      </c>
      <c r="Q30" s="14">
        <v>0</v>
      </c>
      <c r="R30" s="14">
        <v>0</v>
      </c>
      <c r="S30" s="14">
        <f t="shared" si="2"/>
        <v>0</v>
      </c>
      <c r="T30" s="14">
        <f t="shared" si="3"/>
        <v>0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4"/>
        <v>15</v>
      </c>
      <c r="B31" s="96">
        <v>6346</v>
      </c>
      <c r="C31" s="51" t="s">
        <v>107</v>
      </c>
      <c r="D31" s="51" t="s">
        <v>65</v>
      </c>
      <c r="E31" s="51" t="s">
        <v>108</v>
      </c>
      <c r="F31" s="7">
        <v>0</v>
      </c>
      <c r="G31" s="7">
        <v>0</v>
      </c>
      <c r="H31" s="80">
        <v>0</v>
      </c>
      <c r="I31" s="8"/>
      <c r="J31" s="32">
        <v>0</v>
      </c>
      <c r="K31" s="14">
        <f t="shared" si="0"/>
        <v>0</v>
      </c>
      <c r="L31" s="14">
        <f t="shared" si="5"/>
        <v>0</v>
      </c>
      <c r="M31" s="14">
        <v>0</v>
      </c>
      <c r="N31" s="14">
        <v>0</v>
      </c>
      <c r="O31" s="14">
        <f t="shared" si="1"/>
        <v>0</v>
      </c>
      <c r="P31" s="14">
        <v>0</v>
      </c>
      <c r="Q31" s="14">
        <v>0</v>
      </c>
      <c r="R31" s="14">
        <v>0</v>
      </c>
      <c r="S31" s="14">
        <f t="shared" si="2"/>
        <v>0</v>
      </c>
      <c r="T31" s="14">
        <f t="shared" si="3"/>
        <v>0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4"/>
        <v>16</v>
      </c>
      <c r="B32" s="96">
        <v>6363</v>
      </c>
      <c r="C32" s="51" t="s">
        <v>107</v>
      </c>
      <c r="D32" s="51" t="s">
        <v>65</v>
      </c>
      <c r="E32" s="51" t="s">
        <v>108</v>
      </c>
      <c r="F32" s="7">
        <v>0</v>
      </c>
      <c r="G32" s="7">
        <v>0</v>
      </c>
      <c r="H32" s="80">
        <v>0</v>
      </c>
      <c r="I32" s="8"/>
      <c r="J32" s="32">
        <v>0</v>
      </c>
      <c r="K32" s="14">
        <f t="shared" si="0"/>
        <v>0</v>
      </c>
      <c r="L32" s="14">
        <f t="shared" si="5"/>
        <v>0</v>
      </c>
      <c r="M32" s="14">
        <v>0</v>
      </c>
      <c r="N32" s="14">
        <v>0</v>
      </c>
      <c r="O32" s="14">
        <f t="shared" si="1"/>
        <v>0</v>
      </c>
      <c r="P32" s="14">
        <v>0</v>
      </c>
      <c r="Q32" s="14">
        <v>0</v>
      </c>
      <c r="R32" s="14">
        <v>0</v>
      </c>
      <c r="S32" s="14">
        <f t="shared" si="2"/>
        <v>0</v>
      </c>
      <c r="T32" s="14">
        <f t="shared" si="3"/>
        <v>0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4"/>
        <v>17</v>
      </c>
      <c r="B33" s="96">
        <v>6676</v>
      </c>
      <c r="C33" s="51" t="s">
        <v>107</v>
      </c>
      <c r="D33" s="51" t="s">
        <v>65</v>
      </c>
      <c r="E33" s="51" t="s">
        <v>108</v>
      </c>
      <c r="F33" s="7">
        <v>0</v>
      </c>
      <c r="G33" s="7">
        <v>0</v>
      </c>
      <c r="H33" s="80">
        <v>0</v>
      </c>
      <c r="I33" s="8"/>
      <c r="J33" s="32">
        <v>0</v>
      </c>
      <c r="K33" s="14">
        <f t="shared" si="0"/>
        <v>0</v>
      </c>
      <c r="L33" s="14">
        <f t="shared" si="5"/>
        <v>0</v>
      </c>
      <c r="M33" s="14">
        <v>0</v>
      </c>
      <c r="N33" s="14">
        <v>0</v>
      </c>
      <c r="O33" s="14">
        <f t="shared" si="1"/>
        <v>0</v>
      </c>
      <c r="P33" s="14">
        <v>0</v>
      </c>
      <c r="Q33" s="14">
        <v>0</v>
      </c>
      <c r="R33" s="14">
        <v>0</v>
      </c>
      <c r="S33" s="14">
        <f t="shared" si="2"/>
        <v>0</v>
      </c>
      <c r="T33" s="14">
        <f t="shared" si="3"/>
        <v>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4"/>
        <v>18</v>
      </c>
      <c r="B34" s="96"/>
      <c r="C34" s="51"/>
      <c r="D34" s="51"/>
      <c r="E34" s="51"/>
      <c r="F34" s="7">
        <v>0</v>
      </c>
      <c r="G34" s="7">
        <v>0</v>
      </c>
      <c r="H34" s="80">
        <v>0</v>
      </c>
      <c r="I34" s="8"/>
      <c r="J34" s="32">
        <v>0</v>
      </c>
      <c r="K34" s="14">
        <f t="shared" si="0"/>
        <v>0</v>
      </c>
      <c r="L34" s="14">
        <f t="shared" si="5"/>
        <v>0</v>
      </c>
      <c r="M34" s="14">
        <v>0</v>
      </c>
      <c r="N34" s="14">
        <v>0</v>
      </c>
      <c r="O34" s="14">
        <f t="shared" si="1"/>
        <v>0</v>
      </c>
      <c r="P34" s="14">
        <v>0</v>
      </c>
      <c r="Q34" s="14">
        <v>0</v>
      </c>
      <c r="R34" s="14">
        <v>0</v>
      </c>
      <c r="S34" s="14">
        <f t="shared" si="2"/>
        <v>0</v>
      </c>
      <c r="T34" s="14">
        <f t="shared" si="3"/>
        <v>0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96"/>
      <c r="C35" s="51"/>
      <c r="D35" s="51"/>
      <c r="E35" s="51"/>
      <c r="F35" s="7">
        <v>0</v>
      </c>
      <c r="G35" s="7">
        <v>0</v>
      </c>
      <c r="H35" s="80">
        <v>0</v>
      </c>
      <c r="I35" s="8"/>
      <c r="J35" s="32">
        <v>0</v>
      </c>
      <c r="K35" s="14">
        <f t="shared" si="0"/>
        <v>0</v>
      </c>
      <c r="L35" s="14">
        <f t="shared" si="5"/>
        <v>0</v>
      </c>
      <c r="M35" s="14">
        <v>0</v>
      </c>
      <c r="N35" s="14">
        <v>0</v>
      </c>
      <c r="O35" s="14">
        <f t="shared" si="1"/>
        <v>0</v>
      </c>
      <c r="P35" s="14">
        <v>0</v>
      </c>
      <c r="Q35" s="14">
        <v>0</v>
      </c>
      <c r="R35" s="14">
        <v>0</v>
      </c>
      <c r="S35" s="14">
        <f t="shared" si="2"/>
        <v>0</v>
      </c>
      <c r="T35" s="14">
        <f t="shared" si="3"/>
        <v>0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96"/>
      <c r="C36" s="51"/>
      <c r="D36" s="51"/>
      <c r="E36" s="51"/>
      <c r="F36" s="7">
        <v>0</v>
      </c>
      <c r="G36" s="7">
        <v>0</v>
      </c>
      <c r="H36" s="80">
        <v>0</v>
      </c>
      <c r="I36" s="8"/>
      <c r="J36" s="32">
        <v>0</v>
      </c>
      <c r="K36" s="14">
        <f t="shared" si="0"/>
        <v>0</v>
      </c>
      <c r="L36" s="14">
        <f t="shared" si="5"/>
        <v>0</v>
      </c>
      <c r="M36" s="14">
        <v>0</v>
      </c>
      <c r="N36" s="14">
        <v>0</v>
      </c>
      <c r="O36" s="14">
        <f t="shared" si="1"/>
        <v>0</v>
      </c>
      <c r="P36" s="14">
        <v>0</v>
      </c>
      <c r="Q36" s="14">
        <v>0</v>
      </c>
      <c r="R36" s="14">
        <v>0</v>
      </c>
      <c r="S36" s="14">
        <f t="shared" si="2"/>
        <v>0</v>
      </c>
      <c r="T36" s="14">
        <f t="shared" si="3"/>
        <v>0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96"/>
      <c r="C37" s="51"/>
      <c r="D37" s="51"/>
      <c r="E37" s="51"/>
      <c r="F37" s="7">
        <v>0</v>
      </c>
      <c r="G37" s="7">
        <v>0</v>
      </c>
      <c r="H37" s="80">
        <v>0</v>
      </c>
      <c r="I37" s="8"/>
      <c r="J37" s="32">
        <v>0</v>
      </c>
      <c r="K37" s="14">
        <f t="shared" si="0"/>
        <v>0</v>
      </c>
      <c r="L37" s="14">
        <f t="shared" si="5"/>
        <v>0</v>
      </c>
      <c r="M37" s="14">
        <v>0</v>
      </c>
      <c r="N37" s="14">
        <v>0</v>
      </c>
      <c r="O37" s="14">
        <f t="shared" si="1"/>
        <v>0</v>
      </c>
      <c r="P37" s="14">
        <v>0</v>
      </c>
      <c r="Q37" s="14">
        <v>0</v>
      </c>
      <c r="R37" s="14">
        <v>0</v>
      </c>
      <c r="S37" s="14">
        <f t="shared" si="2"/>
        <v>0</v>
      </c>
      <c r="T37" s="14">
        <f t="shared" si="3"/>
        <v>0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1"/>
      <c r="D38" s="51"/>
      <c r="E38" s="51"/>
      <c r="F38" s="7">
        <v>0</v>
      </c>
      <c r="G38" s="7">
        <v>0</v>
      </c>
      <c r="H38" s="80">
        <v>0</v>
      </c>
      <c r="I38" s="8"/>
      <c r="J38" s="32">
        <v>0</v>
      </c>
      <c r="K38" s="14">
        <f t="shared" si="0"/>
        <v>0</v>
      </c>
      <c r="L38" s="14">
        <f t="shared" si="5"/>
        <v>0</v>
      </c>
      <c r="M38" s="14">
        <v>0</v>
      </c>
      <c r="N38" s="14">
        <v>0</v>
      </c>
      <c r="O38" s="14">
        <f t="shared" si="1"/>
        <v>0</v>
      </c>
      <c r="P38" s="14">
        <v>0</v>
      </c>
      <c r="Q38" s="14">
        <v>0</v>
      </c>
      <c r="R38" s="14">
        <v>0</v>
      </c>
      <c r="S38" s="14">
        <f t="shared" si="2"/>
        <v>0</v>
      </c>
      <c r="T38" s="14">
        <f t="shared" si="3"/>
        <v>0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1"/>
      <c r="D39" s="51"/>
      <c r="E39" s="51"/>
      <c r="F39" s="7">
        <v>0</v>
      </c>
      <c r="G39" s="7">
        <v>0</v>
      </c>
      <c r="H39" s="80">
        <v>0</v>
      </c>
      <c r="I39" s="8"/>
      <c r="J39" s="32">
        <v>0</v>
      </c>
      <c r="K39" s="14">
        <f t="shared" si="0"/>
        <v>0</v>
      </c>
      <c r="L39" s="14">
        <f t="shared" si="5"/>
        <v>0</v>
      </c>
      <c r="M39" s="14">
        <v>0</v>
      </c>
      <c r="N39" s="14">
        <v>0</v>
      </c>
      <c r="O39" s="14">
        <f t="shared" si="1"/>
        <v>0</v>
      </c>
      <c r="P39" s="14">
        <v>0</v>
      </c>
      <c r="Q39" s="14">
        <v>0</v>
      </c>
      <c r="R39" s="14">
        <v>0</v>
      </c>
      <c r="S39" s="14">
        <f t="shared" si="2"/>
        <v>0</v>
      </c>
      <c r="T39" s="14">
        <f t="shared" si="3"/>
        <v>0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1"/>
      <c r="D40" s="51"/>
      <c r="E40" s="51"/>
      <c r="F40" s="7">
        <v>0</v>
      </c>
      <c r="G40" s="7">
        <v>0</v>
      </c>
      <c r="H40" s="80">
        <v>0</v>
      </c>
      <c r="I40" s="8"/>
      <c r="J40" s="32">
        <v>0</v>
      </c>
      <c r="K40" s="14">
        <f t="shared" si="0"/>
        <v>0</v>
      </c>
      <c r="L40" s="14">
        <f t="shared" si="5"/>
        <v>0</v>
      </c>
      <c r="M40" s="14">
        <v>0</v>
      </c>
      <c r="N40" s="14">
        <v>0</v>
      </c>
      <c r="O40" s="14">
        <f t="shared" si="1"/>
        <v>0</v>
      </c>
      <c r="P40" s="14">
        <v>0</v>
      </c>
      <c r="Q40" s="14">
        <v>0</v>
      </c>
      <c r="R40" s="14">
        <v>0</v>
      </c>
      <c r="S40" s="14">
        <f t="shared" si="2"/>
        <v>0</v>
      </c>
      <c r="T40" s="14">
        <f t="shared" si="3"/>
        <v>0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1"/>
      <c r="D41" s="51"/>
      <c r="E41" s="51"/>
      <c r="F41" s="7">
        <v>0</v>
      </c>
      <c r="G41" s="7">
        <v>0</v>
      </c>
      <c r="H41" s="80">
        <v>0</v>
      </c>
      <c r="I41" s="8"/>
      <c r="J41" s="32">
        <v>0</v>
      </c>
      <c r="K41" s="14">
        <f t="shared" si="0"/>
        <v>0</v>
      </c>
      <c r="L41" s="14">
        <f t="shared" si="5"/>
        <v>0</v>
      </c>
      <c r="M41" s="14">
        <v>0</v>
      </c>
      <c r="N41" s="14">
        <v>0</v>
      </c>
      <c r="O41" s="14">
        <f t="shared" si="1"/>
        <v>0</v>
      </c>
      <c r="P41" s="14">
        <v>0</v>
      </c>
      <c r="Q41" s="14">
        <v>0</v>
      </c>
      <c r="R41" s="14">
        <v>0</v>
      </c>
      <c r="S41" s="14">
        <f t="shared" si="2"/>
        <v>0</v>
      </c>
      <c r="T41" s="14">
        <f t="shared" si="3"/>
        <v>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30" t="s">
        <v>69</v>
      </c>
      <c r="E42" s="12" t="s">
        <v>70</v>
      </c>
      <c r="F42" s="10">
        <f>SUM(F17:F41)</f>
        <v>0</v>
      </c>
      <c r="G42" s="10">
        <f>SUM(G17:G41)</f>
        <v>0</v>
      </c>
      <c r="H42" s="10">
        <f>SUM(H17:H41)</f>
        <v>0</v>
      </c>
      <c r="I42" s="11" t="s">
        <v>70</v>
      </c>
      <c r="J42" s="10">
        <f t="shared" ref="J42:T42" si="6">SUM(J17:J41)</f>
        <v>0</v>
      </c>
      <c r="K42" s="10">
        <f t="shared" si="6"/>
        <v>0</v>
      </c>
      <c r="L42" s="10">
        <f t="shared" si="6"/>
        <v>0</v>
      </c>
      <c r="M42" s="10">
        <f t="shared" si="6"/>
        <v>0</v>
      </c>
      <c r="N42" s="10">
        <f t="shared" si="6"/>
        <v>0</v>
      </c>
      <c r="O42" s="15">
        <f t="shared" si="6"/>
        <v>0</v>
      </c>
      <c r="P42" s="15">
        <f t="shared" si="6"/>
        <v>0</v>
      </c>
      <c r="Q42" s="15">
        <f t="shared" si="6"/>
        <v>0</v>
      </c>
      <c r="R42" s="15">
        <f t="shared" si="6"/>
        <v>0</v>
      </c>
      <c r="S42" s="15">
        <f t="shared" si="6"/>
        <v>0</v>
      </c>
      <c r="T42" s="15">
        <f t="shared" si="6"/>
        <v>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71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184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185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10</v>
      </c>
      <c r="C48" s="55"/>
      <c r="D48" s="55"/>
      <c r="E48" s="55"/>
      <c r="F48" s="55"/>
      <c r="G48" s="55"/>
      <c r="H48" s="55"/>
      <c r="I48" s="55"/>
      <c r="J48" s="62"/>
      <c r="K48" s="67"/>
      <c r="L48" s="6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4" t="s">
        <v>76</v>
      </c>
      <c r="C49" s="65"/>
      <c r="D49" s="65"/>
      <c r="E49" s="65"/>
      <c r="F49" s="65"/>
      <c r="G49" s="65"/>
      <c r="H49" s="65"/>
      <c r="I49" s="65"/>
      <c r="J49" s="65"/>
      <c r="K49" s="65"/>
      <c r="L49" s="6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69" t="s">
        <v>21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30" t="s">
        <v>77</v>
      </c>
      <c r="G51" s="71" t="s">
        <v>78</v>
      </c>
      <c r="H51" s="70" t="s">
        <v>79</v>
      </c>
      <c r="I51" s="70" t="s">
        <v>60</v>
      </c>
      <c r="J51" s="70" t="s">
        <v>80</v>
      </c>
      <c r="K51" s="70" t="s">
        <v>81</v>
      </c>
      <c r="L51" s="63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28"/>
      <c r="B52" s="34" t="s">
        <v>0</v>
      </c>
      <c r="C52" s="53"/>
      <c r="D52" s="35" t="s">
        <v>0</v>
      </c>
      <c r="E52" s="35" t="s">
        <v>82</v>
      </c>
      <c r="F52" s="60" t="s">
        <v>83</v>
      </c>
      <c r="G52" s="37"/>
      <c r="H52" s="37" t="s">
        <v>0</v>
      </c>
      <c r="I52" s="61" t="s">
        <v>84</v>
      </c>
      <c r="J52" s="37" t="s">
        <v>85</v>
      </c>
      <c r="K52" s="37" t="s">
        <v>86</v>
      </c>
      <c r="L52" s="12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1"/>
      <c r="B53" s="36" t="s">
        <v>32</v>
      </c>
      <c r="C53" s="37" t="s">
        <v>32</v>
      </c>
      <c r="D53" s="37" t="s">
        <v>33</v>
      </c>
      <c r="E53" s="37" t="s">
        <v>87</v>
      </c>
      <c r="F53" s="37" t="s">
        <v>87</v>
      </c>
      <c r="G53" s="37" t="s">
        <v>88</v>
      </c>
      <c r="H53" s="37" t="s">
        <v>88</v>
      </c>
      <c r="I53" s="37" t="s">
        <v>87</v>
      </c>
      <c r="J53" s="37" t="s">
        <v>87</v>
      </c>
      <c r="K53" s="37" t="s">
        <v>87</v>
      </c>
      <c r="L53" s="126" t="s">
        <v>89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4" t="s">
        <v>45</v>
      </c>
      <c r="B54" s="38" t="s">
        <v>46</v>
      </c>
      <c r="C54" s="39" t="s">
        <v>90</v>
      </c>
      <c r="D54" s="39" t="s">
        <v>48</v>
      </c>
      <c r="E54" s="39"/>
      <c r="F54" s="59" t="s">
        <v>91</v>
      </c>
      <c r="G54" s="59" t="s">
        <v>91</v>
      </c>
      <c r="H54" s="59" t="s">
        <v>92</v>
      </c>
      <c r="I54" s="59" t="s">
        <v>93</v>
      </c>
      <c r="J54" s="59" t="s">
        <v>93</v>
      </c>
      <c r="K54" s="59" t="s">
        <v>94</v>
      </c>
      <c r="L54" s="127" t="s">
        <v>55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6">
        <v>1</v>
      </c>
      <c r="B55" s="50">
        <f t="shared" ref="B55:D70" si="7">+B17</f>
        <v>6012</v>
      </c>
      <c r="C55" s="50" t="str">
        <f t="shared" si="7"/>
        <v>Bldg. Custodian Leader</v>
      </c>
      <c r="D55" s="50" t="str">
        <f t="shared" si="7"/>
        <v>VACANT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1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2" si="8">A55+1</f>
        <v>2</v>
      </c>
      <c r="B56" s="50">
        <f t="shared" si="7"/>
        <v>6013</v>
      </c>
      <c r="C56" s="50" t="str">
        <f t="shared" si="7"/>
        <v>Grounds Worker</v>
      </c>
      <c r="D56" s="50" t="str">
        <f t="shared" si="7"/>
        <v>VACANT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32">
        <v>0</v>
      </c>
      <c r="K56" s="32">
        <v>0</v>
      </c>
      <c r="L56" s="14">
        <f t="shared" ref="L56:L79" si="9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8"/>
        <v>3</v>
      </c>
      <c r="B57" s="50">
        <f t="shared" si="7"/>
        <v>6054</v>
      </c>
      <c r="C57" s="50" t="str">
        <f t="shared" si="7"/>
        <v>Maintenance Custodian</v>
      </c>
      <c r="D57" s="50" t="str">
        <f t="shared" si="7"/>
        <v>VACANT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2">
        <v>0</v>
      </c>
      <c r="K57" s="32">
        <v>0</v>
      </c>
      <c r="L57" s="14">
        <f t="shared" si="9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4</v>
      </c>
      <c r="B58" s="50">
        <f t="shared" si="7"/>
        <v>6057</v>
      </c>
      <c r="C58" s="50" t="str">
        <f t="shared" si="7"/>
        <v>Building Custodian</v>
      </c>
      <c r="D58" s="50" t="str">
        <f t="shared" si="7"/>
        <v>VACANT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2">
        <v>0</v>
      </c>
      <c r="K58" s="32">
        <v>0</v>
      </c>
      <c r="L58" s="14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5</v>
      </c>
      <c r="B59" s="50">
        <f t="shared" si="7"/>
        <v>6058</v>
      </c>
      <c r="C59" s="50" t="str">
        <f t="shared" si="7"/>
        <v>Grounds Worker</v>
      </c>
      <c r="D59" s="50" t="str">
        <f t="shared" si="7"/>
        <v>VACANT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2">
        <v>0</v>
      </c>
      <c r="K59" s="32">
        <v>0</v>
      </c>
      <c r="L59" s="14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6</v>
      </c>
      <c r="B60" s="50">
        <f t="shared" si="7"/>
        <v>6060</v>
      </c>
      <c r="C60" s="50" t="str">
        <f t="shared" si="7"/>
        <v>Grounds Worker</v>
      </c>
      <c r="D60" s="50" t="str">
        <f t="shared" si="7"/>
        <v>VACANT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2">
        <v>0</v>
      </c>
      <c r="K60" s="32">
        <v>0</v>
      </c>
      <c r="L60" s="14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7</v>
      </c>
      <c r="B61" s="50">
        <f t="shared" si="7"/>
        <v>6061</v>
      </c>
      <c r="C61" s="50" t="str">
        <f t="shared" si="7"/>
        <v>Maintenance Worker</v>
      </c>
      <c r="D61" s="50" t="str">
        <f t="shared" si="7"/>
        <v>VACANT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2">
        <v>0</v>
      </c>
      <c r="K61" s="32">
        <v>0</v>
      </c>
      <c r="L61" s="14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8</v>
      </c>
      <c r="B62" s="50">
        <f t="shared" si="7"/>
        <v>6062</v>
      </c>
      <c r="C62" s="50" t="str">
        <f t="shared" si="7"/>
        <v>Maintenance Custodian</v>
      </c>
      <c r="D62" s="50" t="str">
        <f t="shared" si="7"/>
        <v>VACANT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2">
        <v>0</v>
      </c>
      <c r="K62" s="32">
        <v>0</v>
      </c>
      <c r="L62" s="14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9</v>
      </c>
      <c r="B63" s="50">
        <f t="shared" si="7"/>
        <v>6064</v>
      </c>
      <c r="C63" s="50" t="str">
        <f t="shared" si="7"/>
        <v>Administrative Aide</v>
      </c>
      <c r="D63" s="50" t="str">
        <f t="shared" si="7"/>
        <v>VACANT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2">
        <v>0</v>
      </c>
      <c r="K63" s="32">
        <v>0</v>
      </c>
      <c r="L63" s="14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10</v>
      </c>
      <c r="B64" s="50">
        <f t="shared" si="7"/>
        <v>6065</v>
      </c>
      <c r="C64" s="50" t="str">
        <f t="shared" si="7"/>
        <v>Bldg. Maintenance Supervisor</v>
      </c>
      <c r="D64" s="50" t="str">
        <f t="shared" si="7"/>
        <v>VACANT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2">
        <v>0</v>
      </c>
      <c r="K64" s="32">
        <v>0</v>
      </c>
      <c r="L64" s="14">
        <f t="shared" si="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11</v>
      </c>
      <c r="B65" s="50">
        <f t="shared" si="7"/>
        <v>6067</v>
      </c>
      <c r="C65" s="50" t="str">
        <f t="shared" si="7"/>
        <v>Building Custodian</v>
      </c>
      <c r="D65" s="50" t="str">
        <f t="shared" si="7"/>
        <v>VACANT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2">
        <v>0</v>
      </c>
      <c r="K65" s="32">
        <v>0</v>
      </c>
      <c r="L65" s="14">
        <f t="shared" si="9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12</v>
      </c>
      <c r="B66" s="50">
        <f t="shared" si="7"/>
        <v>6079</v>
      </c>
      <c r="C66" s="50" t="str">
        <f t="shared" si="7"/>
        <v>Maintenance Worker</v>
      </c>
      <c r="D66" s="50" t="str">
        <f t="shared" si="7"/>
        <v>VACANT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2">
        <v>0</v>
      </c>
      <c r="K66" s="32">
        <v>0</v>
      </c>
      <c r="L66" s="14">
        <f t="shared" si="9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13</v>
      </c>
      <c r="B67" s="50">
        <f t="shared" si="7"/>
        <v>6084</v>
      </c>
      <c r="C67" s="50" t="str">
        <f t="shared" si="7"/>
        <v>Building Custodian</v>
      </c>
      <c r="D67" s="50" t="str">
        <f t="shared" si="7"/>
        <v>VACANT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2">
        <v>0</v>
      </c>
      <c r="K67" s="32">
        <v>0</v>
      </c>
      <c r="L67" s="14">
        <f t="shared" si="9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14</v>
      </c>
      <c r="B68" s="50">
        <f t="shared" si="7"/>
        <v>6085</v>
      </c>
      <c r="C68" s="50" t="str">
        <f t="shared" si="7"/>
        <v>Grounds Worker</v>
      </c>
      <c r="D68" s="50" t="str">
        <f t="shared" si="7"/>
        <v>VACANT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2">
        <v>0</v>
      </c>
      <c r="K68" s="32">
        <v>0</v>
      </c>
      <c r="L68" s="14">
        <f t="shared" si="9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15</v>
      </c>
      <c r="B69" s="50">
        <f t="shared" si="7"/>
        <v>6346</v>
      </c>
      <c r="C69" s="50" t="str">
        <f t="shared" si="7"/>
        <v>Building Custodian</v>
      </c>
      <c r="D69" s="50" t="str">
        <f t="shared" si="7"/>
        <v>VACANT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2">
        <v>0</v>
      </c>
      <c r="K69" s="32">
        <v>0</v>
      </c>
      <c r="L69" s="14">
        <f t="shared" si="9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16</v>
      </c>
      <c r="B70" s="50">
        <f t="shared" si="7"/>
        <v>6363</v>
      </c>
      <c r="C70" s="50" t="str">
        <f t="shared" si="7"/>
        <v>Building Custodian</v>
      </c>
      <c r="D70" s="50" t="str">
        <f t="shared" si="7"/>
        <v>VACANT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2">
        <v>0</v>
      </c>
      <c r="K70" s="32">
        <v>0</v>
      </c>
      <c r="L70" s="14">
        <f t="shared" si="9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17</v>
      </c>
      <c r="B71" s="50">
        <f t="shared" ref="B71:D79" si="10">+B33</f>
        <v>6676</v>
      </c>
      <c r="C71" s="50" t="str">
        <f t="shared" si="10"/>
        <v>Building Custodian</v>
      </c>
      <c r="D71" s="50" t="str">
        <f t="shared" si="10"/>
        <v>VACANT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2">
        <v>0</v>
      </c>
      <c r="K71" s="32">
        <v>0</v>
      </c>
      <c r="L71" s="14">
        <f t="shared" si="9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18</v>
      </c>
      <c r="B72" s="50">
        <f t="shared" si="10"/>
        <v>0</v>
      </c>
      <c r="C72" s="50">
        <f t="shared" si="10"/>
        <v>0</v>
      </c>
      <c r="D72" s="50">
        <f t="shared" si="10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2">
        <v>0</v>
      </c>
      <c r="K72" s="32">
        <v>0</v>
      </c>
      <c r="L72" s="14">
        <f t="shared" si="9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19</v>
      </c>
      <c r="B73" s="50">
        <f t="shared" si="10"/>
        <v>0</v>
      </c>
      <c r="C73" s="50">
        <f t="shared" si="10"/>
        <v>0</v>
      </c>
      <c r="D73" s="50">
        <f t="shared" si="10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2">
        <v>0</v>
      </c>
      <c r="K73" s="32">
        <v>0</v>
      </c>
      <c r="L73" s="14">
        <f t="shared" si="9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20</v>
      </c>
      <c r="B74" s="50">
        <f t="shared" si="10"/>
        <v>0</v>
      </c>
      <c r="C74" s="50">
        <f t="shared" si="10"/>
        <v>0</v>
      </c>
      <c r="D74" s="50">
        <f t="shared" si="10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2">
        <v>0</v>
      </c>
      <c r="K74" s="32">
        <v>0</v>
      </c>
      <c r="L74" s="14">
        <f t="shared" si="9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21</v>
      </c>
      <c r="B75" s="50">
        <f t="shared" si="10"/>
        <v>0</v>
      </c>
      <c r="C75" s="50">
        <f t="shared" si="10"/>
        <v>0</v>
      </c>
      <c r="D75" s="50">
        <f t="shared" si="10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2">
        <v>0</v>
      </c>
      <c r="K75" s="32">
        <v>0</v>
      </c>
      <c r="L75" s="14">
        <f t="shared" si="9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22</v>
      </c>
      <c r="B76" s="50">
        <f t="shared" si="10"/>
        <v>0</v>
      </c>
      <c r="C76" s="50">
        <f t="shared" si="10"/>
        <v>0</v>
      </c>
      <c r="D76" s="50">
        <f t="shared" si="10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2">
        <v>0</v>
      </c>
      <c r="K76" s="32">
        <v>0</v>
      </c>
      <c r="L76" s="14">
        <f t="shared" si="9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23</v>
      </c>
      <c r="B77" s="50">
        <f t="shared" si="10"/>
        <v>0</v>
      </c>
      <c r="C77" s="50">
        <f t="shared" si="10"/>
        <v>0</v>
      </c>
      <c r="D77" s="50">
        <f t="shared" si="10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2">
        <v>0</v>
      </c>
      <c r="K77" s="32">
        <v>0</v>
      </c>
      <c r="L77" s="14">
        <f t="shared" si="9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24</v>
      </c>
      <c r="B78" s="50">
        <f t="shared" si="10"/>
        <v>0</v>
      </c>
      <c r="C78" s="50">
        <f t="shared" si="10"/>
        <v>0</v>
      </c>
      <c r="D78" s="50">
        <f t="shared" si="10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2">
        <v>0</v>
      </c>
      <c r="K78" s="32">
        <v>0</v>
      </c>
      <c r="L78" s="14">
        <f t="shared" si="9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25</v>
      </c>
      <c r="B79" s="50">
        <f t="shared" si="10"/>
        <v>0</v>
      </c>
      <c r="C79" s="50">
        <f t="shared" si="10"/>
        <v>0</v>
      </c>
      <c r="D79" s="50">
        <f t="shared" si="10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2">
        <v>0</v>
      </c>
      <c r="K79" s="32">
        <v>0</v>
      </c>
      <c r="L79" s="14">
        <f t="shared" si="9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30" t="s">
        <v>69</v>
      </c>
      <c r="E80" s="10">
        <f t="shared" ref="E80:L80" si="11">SUM(E55:E79)</f>
        <v>0</v>
      </c>
      <c r="F80" s="10">
        <f t="shared" si="11"/>
        <v>0</v>
      </c>
      <c r="G80" s="10">
        <f t="shared" si="11"/>
        <v>0</v>
      </c>
      <c r="H80" s="10">
        <f t="shared" si="11"/>
        <v>0</v>
      </c>
      <c r="I80" s="10">
        <f t="shared" si="11"/>
        <v>0</v>
      </c>
      <c r="J80" s="10">
        <f t="shared" si="11"/>
        <v>0</v>
      </c>
      <c r="K80" s="10">
        <f t="shared" si="11"/>
        <v>0</v>
      </c>
      <c r="L80" s="10">
        <f t="shared" si="11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77</v>
      </c>
      <c r="B81" s="3" t="s">
        <v>164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78</v>
      </c>
      <c r="B82" s="3" t="s">
        <v>165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79</v>
      </c>
      <c r="B83" s="3" t="s">
        <v>97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166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80</v>
      </c>
      <c r="B85" s="3" t="s">
        <v>167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81</v>
      </c>
      <c r="B86" s="3" t="s">
        <v>100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5">
    <mergeCell ref="I14:J15"/>
    <mergeCell ref="A2:C2"/>
    <mergeCell ref="A4:C4"/>
    <mergeCell ref="A6:B6"/>
    <mergeCell ref="A8:B8"/>
  </mergeCells>
  <pageMargins left="0.2" right="0.2" top="1" bottom="0.25" header="0.3" footer="0.3"/>
  <pageSetup paperSize="5" scale="62" orientation="landscape" r:id="rId1"/>
  <headerFooter>
    <oddHeader>&amp;C&amp;"Times New Roman,Bold"Government of Guam 
Fiscal Year 2024
Agency Staffing Pattern
(CURRENT)&amp;R&amp;"Times New Roman,Bold"[BBMR SP-1]</oddHeader>
    <oddFooter>&amp;C2 - &amp;P</oddFooter>
  </headerFooter>
  <rowBreaks count="1" manualBreakCount="1">
    <brk id="45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Gov Guam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C. Moreno</cp:lastModifiedBy>
  <cp:revision/>
  <dcterms:created xsi:type="dcterms:W3CDTF">2000-07-08T01:37:33Z</dcterms:created>
  <dcterms:modified xsi:type="dcterms:W3CDTF">2025-07-30T06:28:01Z</dcterms:modified>
  <cp:category/>
  <cp:contentStatus/>
</cp:coreProperties>
</file>